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hidePivotFieldList="1"/>
  <xr:revisionPtr revIDLastSave="0" documentId="13_ncr:1_{F3CAA07B-DD1A-42B9-9CDC-DC06554D7C62}" xr6:coauthVersionLast="47" xr6:coauthVersionMax="47" xr10:uidLastSave="{00000000-0000-0000-0000-000000000000}"/>
  <bookViews>
    <workbookView xWindow="28680" yWindow="-120" windowWidth="29040" windowHeight="15720" tabRatio="873" activeTab="3" xr2:uid="{00000000-000D-0000-FFFF-FFFF00000000}"/>
  </bookViews>
  <sheets>
    <sheet name="Dashboard" sheetId="30" r:id="rId1"/>
    <sheet name="Data for Dashboard" sheetId="31" state="hidden" r:id="rId2"/>
    <sheet name="COST SUMMARY" sheetId="12" r:id="rId3"/>
    <sheet name="Norman Bridge Rd " sheetId="26" r:id="rId4"/>
    <sheet name="Augusta Ave " sheetId="34" r:id="rId5"/>
    <sheet name="Floyd Elementry School" sheetId="35" r:id="rId6"/>
    <sheet name="Building #1-Educational" sheetId="36" r:id="rId7"/>
    <sheet name="Building #2-Educational" sheetId="37" r:id="rId8"/>
    <sheet name="Floyd Community Center " sheetId="45" r:id="rId9"/>
    <sheet name="Mixed Use Development " sheetId="38" r:id="rId10"/>
    <sheet name="Multi-Family Apartment" sheetId="39" r:id="rId11"/>
    <sheet name="Open Pavilion " sheetId="40" r:id="rId12"/>
    <sheet name="Large Pavilion" sheetId="41" r:id="rId13"/>
    <sheet name="Restroom Block " sheetId="42" r:id="rId14"/>
    <sheet name="Concessions Stand Press Box" sheetId="43" r:id="rId15"/>
    <sheet name="Sitework" sheetId="44" r:id="rId16"/>
    <sheet name="HOURLY RATES" sheetId="22" r:id="rId17"/>
    <sheet name="Data for Rough Cost" sheetId="32" state="hidden" r:id="rId18"/>
  </sheets>
  <definedNames>
    <definedName name="_xlnm._FilterDatabase" localSheetId="4" hidden="1">'Augusta Ave '!$J$1:$J$119</definedName>
    <definedName name="_xlnm._FilterDatabase" localSheetId="6" hidden="1">'Building #1-Educational'!$J$1:$J$124</definedName>
    <definedName name="_xlnm._FilterDatabase" localSheetId="7" hidden="1">'Building #2-Educational'!$J$1:$J$124</definedName>
    <definedName name="_xlnm._FilterDatabase" localSheetId="14" hidden="1">'Concessions Stand Press Box'!$J$1:$J$118</definedName>
    <definedName name="_xlnm._FilterDatabase" localSheetId="2" hidden="1">'COST SUMMARY'!#REF!</definedName>
    <definedName name="_xlnm._FilterDatabase" localSheetId="8" hidden="1">'Floyd Community Center '!$J$1:$J$125</definedName>
    <definedName name="_xlnm._FilterDatabase" localSheetId="5" hidden="1">'Floyd Elementry School'!$J$1:$J$119</definedName>
    <definedName name="_xlnm._FilterDatabase" localSheetId="16" hidden="1">'HOURLY RATES'!$B$8:$D$104</definedName>
    <definedName name="_xlnm._FilterDatabase" localSheetId="12" hidden="1">'Large Pavilion'!$J$1:$J$117</definedName>
    <definedName name="_xlnm._FilterDatabase" localSheetId="9" hidden="1">'Mixed Use Development '!$J$1:$J$122</definedName>
    <definedName name="_xlnm._FilterDatabase" localSheetId="10" hidden="1">'Multi-Family Apartment'!$J$1:$J$120</definedName>
    <definedName name="_xlnm._FilterDatabase" localSheetId="3" hidden="1">'Norman Bridge Rd '!$J$1:$J$119</definedName>
    <definedName name="_xlnm._FilterDatabase" localSheetId="11" hidden="1">'Open Pavilion '!$J$1:$J$118</definedName>
    <definedName name="_xlnm._FilterDatabase" localSheetId="13" hidden="1">'Restroom Block '!$J$1:$J$118</definedName>
    <definedName name="_xlnm._FilterDatabase" localSheetId="15" hidden="1">Sitework!$J$1:$J$126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4">'Augusta Ave '!$A$1:$R$83</definedName>
    <definedName name="_xlnm.Print_Area" localSheetId="6">'Building #1-Educational'!$A$1:$R$88</definedName>
    <definedName name="_xlnm.Print_Area" localSheetId="7">'Building #2-Educational'!$A$1:$R$88</definedName>
    <definedName name="_xlnm.Print_Area" localSheetId="14">'Concessions Stand Press Box'!$A$1:$R$82</definedName>
    <definedName name="_xlnm.Print_Area" localSheetId="2">'COST SUMMARY'!$A$1:$Q$27</definedName>
    <definedName name="_xlnm.Print_Area" localSheetId="8">'Floyd Community Center '!$A$1:$R$89</definedName>
    <definedName name="_xlnm.Print_Area" localSheetId="5">'Floyd Elementry School'!$A$1:$R$83</definedName>
    <definedName name="_xlnm.Print_Area" localSheetId="12">'Large Pavilion'!$A$1:$R$81</definedName>
    <definedName name="_xlnm.Print_Area" localSheetId="9">'Mixed Use Development '!$A$1:$R$86</definedName>
    <definedName name="_xlnm.Print_Area" localSheetId="10">'Multi-Family Apartment'!$A$1:$R$84</definedName>
    <definedName name="_xlnm.Print_Area" localSheetId="3">'Norman Bridge Rd '!$A$1:$R$83</definedName>
    <definedName name="_xlnm.Print_Area" localSheetId="11">'Open Pavilion '!$A$1:$R$82</definedName>
    <definedName name="_xlnm.Print_Area" localSheetId="13">'Restroom Block '!$A$1:$R$82</definedName>
    <definedName name="_xlnm.Print_Area" localSheetId="15">Sitework!$A$1:$R$90</definedName>
    <definedName name="_xlnm.Print_Titles" localSheetId="4">'Augusta Ave '!$17:$17</definedName>
    <definedName name="_xlnm.Print_Titles" localSheetId="6">'Building #1-Educational'!$17:$17</definedName>
    <definedName name="_xlnm.Print_Titles" localSheetId="7">'Building #2-Educational'!$17:$17</definedName>
    <definedName name="_xlnm.Print_Titles" localSheetId="14">'Concessions Stand Press Box'!$17:$17</definedName>
    <definedName name="_xlnm.Print_Titles" localSheetId="8">'Floyd Community Center '!$17:$17</definedName>
    <definedName name="_xlnm.Print_Titles" localSheetId="5">'Floyd Elementry School'!$17:$17</definedName>
    <definedName name="_xlnm.Print_Titles" localSheetId="12">'Large Pavilion'!$17:$17</definedName>
    <definedName name="_xlnm.Print_Titles" localSheetId="9">'Mixed Use Development '!$17:$17</definedName>
    <definedName name="_xlnm.Print_Titles" localSheetId="10">'Multi-Family Apartment'!$17:$17</definedName>
    <definedName name="_xlnm.Print_Titles" localSheetId="3">'Norman Bridge Rd '!$17:$17</definedName>
    <definedName name="_xlnm.Print_Titles" localSheetId="11">'Open Pavilion '!$17:$17</definedName>
    <definedName name="_xlnm.Print_Titles" localSheetId="13">'Restroom Block '!$17:$17</definedName>
    <definedName name="_xlnm.Print_Titles" localSheetId="15">Sitework!$17:$17</definedName>
    <definedName name="Residential">'Data for Rough Cost'!$C$2:$C$5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4" i="34" l="1"/>
  <c r="K65" i="34"/>
  <c r="K44" i="35"/>
  <c r="K65" i="35"/>
  <c r="K44" i="26"/>
  <c r="K65" i="26"/>
  <c r="M75" i="43"/>
  <c r="M74" i="43"/>
  <c r="M73" i="43"/>
  <c r="M72" i="43"/>
  <c r="M71" i="43"/>
  <c r="M74" i="42"/>
  <c r="M72" i="42"/>
  <c r="M73" i="42"/>
  <c r="M71" i="42"/>
  <c r="M74" i="41"/>
  <c r="M73" i="41"/>
  <c r="M72" i="41"/>
  <c r="M71" i="41"/>
  <c r="M73" i="40"/>
  <c r="M72" i="40"/>
  <c r="M71" i="40"/>
  <c r="M74" i="40"/>
  <c r="M75" i="40"/>
  <c r="M71" i="39"/>
  <c r="M72" i="39"/>
  <c r="M73" i="39"/>
  <c r="M74" i="39"/>
  <c r="M75" i="39"/>
  <c r="M76" i="39"/>
  <c r="M77" i="39"/>
  <c r="M79" i="38"/>
  <c r="M78" i="38"/>
  <c r="M77" i="38"/>
  <c r="M76" i="38"/>
  <c r="M75" i="38"/>
  <c r="M82" i="45" l="1"/>
  <c r="M81" i="45"/>
  <c r="M80" i="45"/>
  <c r="M79" i="45"/>
  <c r="M75" i="45"/>
  <c r="M76" i="45"/>
  <c r="M81" i="37"/>
  <c r="M80" i="37"/>
  <c r="M79" i="37"/>
  <c r="M78" i="37"/>
  <c r="M77" i="37"/>
  <c r="M76" i="37"/>
  <c r="M75" i="37"/>
  <c r="M71" i="37"/>
  <c r="M81" i="36"/>
  <c r="M80" i="36"/>
  <c r="M79" i="36"/>
  <c r="M78" i="36"/>
  <c r="M77" i="36"/>
  <c r="M76" i="36"/>
  <c r="M75" i="36"/>
  <c r="M76" i="34"/>
  <c r="M75" i="34"/>
  <c r="M74" i="34"/>
  <c r="M73" i="34"/>
  <c r="M72" i="34"/>
  <c r="M71" i="34"/>
  <c r="A62" i="44" l="1"/>
  <c r="A63" i="44"/>
  <c r="A64" i="44"/>
  <c r="A66" i="44"/>
  <c r="A67" i="44"/>
  <c r="A68" i="44"/>
  <c r="A69" i="44"/>
  <c r="A70" i="44"/>
  <c r="A43" i="43"/>
  <c r="A44" i="43"/>
  <c r="A45" i="43"/>
  <c r="A46" i="43"/>
  <c r="A52" i="43"/>
  <c r="A53" i="43"/>
  <c r="A58" i="43"/>
  <c r="A59" i="43"/>
  <c r="A63" i="43"/>
  <c r="A64" i="43"/>
  <c r="A66" i="43"/>
  <c r="A67" i="43"/>
  <c r="A68" i="43"/>
  <c r="A69" i="43"/>
  <c r="A70" i="43"/>
  <c r="A51" i="42"/>
  <c r="A52" i="42"/>
  <c r="A53" i="42"/>
  <c r="A54" i="42" s="1"/>
  <c r="A58" i="42"/>
  <c r="A59" i="42"/>
  <c r="A63" i="42"/>
  <c r="A64" i="42"/>
  <c r="A66" i="42"/>
  <c r="A67" i="42"/>
  <c r="A68" i="42"/>
  <c r="A69" i="42"/>
  <c r="A70" i="42"/>
  <c r="A75" i="42"/>
  <c r="A50" i="40"/>
  <c r="A51" i="40" s="1"/>
  <c r="A52" i="40"/>
  <c r="A53" i="40"/>
  <c r="A58" i="40"/>
  <c r="A59" i="40"/>
  <c r="A63" i="40"/>
  <c r="A64" i="40"/>
  <c r="A66" i="40"/>
  <c r="A67" i="40"/>
  <c r="A68" i="40"/>
  <c r="A69" i="40"/>
  <c r="A70" i="40"/>
  <c r="A27" i="39"/>
  <c r="A29" i="39" s="1"/>
  <c r="A28" i="39"/>
  <c r="A32" i="39"/>
  <c r="A33" i="39"/>
  <c r="A37" i="39"/>
  <c r="A38" i="39"/>
  <c r="A45" i="39"/>
  <c r="A46" i="39"/>
  <c r="A52" i="39"/>
  <c r="A53" i="39"/>
  <c r="A58" i="39"/>
  <c r="A59" i="39"/>
  <c r="A63" i="39"/>
  <c r="A64" i="39"/>
  <c r="A66" i="39"/>
  <c r="A67" i="39"/>
  <c r="A68" i="39"/>
  <c r="A69" i="39"/>
  <c r="A70" i="39"/>
  <c r="A53" i="38"/>
  <c r="A54" i="38"/>
  <c r="A58" i="38"/>
  <c r="A59" i="38"/>
  <c r="A63" i="38"/>
  <c r="A64" i="38"/>
  <c r="A66" i="38"/>
  <c r="A67" i="38"/>
  <c r="A68" i="38"/>
  <c r="A69" i="38"/>
  <c r="A70" i="38"/>
  <c r="A72" i="38"/>
  <c r="A73" i="38"/>
  <c r="A74" i="38"/>
  <c r="A26" i="45"/>
  <c r="A27" i="45" s="1"/>
  <c r="A32" i="45"/>
  <c r="A33" i="45"/>
  <c r="A37" i="45"/>
  <c r="A38" i="45"/>
  <c r="A45" i="45"/>
  <c r="A46" i="45"/>
  <c r="A52" i="45"/>
  <c r="A53" i="45"/>
  <c r="A58" i="45"/>
  <c r="A59" i="45"/>
  <c r="A63" i="45"/>
  <c r="A64" i="45"/>
  <c r="A66" i="45"/>
  <c r="A67" i="45"/>
  <c r="A68" i="45"/>
  <c r="A69" i="45"/>
  <c r="A70" i="45"/>
  <c r="A72" i="45"/>
  <c r="A73" i="45"/>
  <c r="A74" i="45"/>
  <c r="A77" i="45"/>
  <c r="A78" i="45"/>
  <c r="A35" i="37"/>
  <c r="A39" i="37" s="1"/>
  <c r="A36" i="37"/>
  <c r="A37" i="37"/>
  <c r="A38" i="37"/>
  <c r="A45" i="37"/>
  <c r="A46" i="37"/>
  <c r="A52" i="37"/>
  <c r="A53" i="37"/>
  <c r="A58" i="37"/>
  <c r="A59" i="37"/>
  <c r="A63" i="37"/>
  <c r="A64" i="37"/>
  <c r="A66" i="37"/>
  <c r="A67" i="37"/>
  <c r="A68" i="37"/>
  <c r="A69" i="37"/>
  <c r="A70" i="37"/>
  <c r="A72" i="37"/>
  <c r="A73" i="37"/>
  <c r="A74" i="37"/>
  <c r="A48" i="36"/>
  <c r="A49" i="36" s="1"/>
  <c r="A52" i="36"/>
  <c r="A53" i="36"/>
  <c r="A58" i="36"/>
  <c r="A59" i="36"/>
  <c r="A63" i="36"/>
  <c r="A64" i="36"/>
  <c r="A66" i="36"/>
  <c r="A67" i="36"/>
  <c r="A68" i="36"/>
  <c r="A69" i="36"/>
  <c r="A70" i="36"/>
  <c r="A72" i="36"/>
  <c r="A73" i="36"/>
  <c r="A74" i="36"/>
  <c r="A45" i="35"/>
  <c r="A46" i="35"/>
  <c r="A52" i="35"/>
  <c r="A53" i="35"/>
  <c r="A58" i="35"/>
  <c r="A59" i="35"/>
  <c r="A63" i="35"/>
  <c r="A64" i="35"/>
  <c r="A66" i="35"/>
  <c r="A67" i="35"/>
  <c r="A68" i="35"/>
  <c r="A69" i="35"/>
  <c r="A70" i="35"/>
  <c r="A45" i="34"/>
  <c r="A46" i="34"/>
  <c r="A52" i="34"/>
  <c r="A53" i="34"/>
  <c r="A58" i="34"/>
  <c r="A59" i="34"/>
  <c r="A63" i="34"/>
  <c r="A64" i="34"/>
  <c r="A66" i="34"/>
  <c r="A67" i="34"/>
  <c r="A68" i="34"/>
  <c r="A69" i="34"/>
  <c r="A70" i="34"/>
  <c r="A52" i="26"/>
  <c r="A53" i="26"/>
  <c r="A58" i="26"/>
  <c r="A59" i="26"/>
  <c r="A63" i="26"/>
  <c r="A64" i="26"/>
  <c r="A66" i="26"/>
  <c r="A67" i="26"/>
  <c r="A68" i="26"/>
  <c r="A69" i="26"/>
  <c r="A70" i="26"/>
  <c r="D6" i="12"/>
  <c r="D4" i="12"/>
  <c r="A32" i="26"/>
  <c r="A33" i="26"/>
  <c r="A37" i="26"/>
  <c r="A38" i="26"/>
  <c r="A45" i="26"/>
  <c r="A46" i="26"/>
  <c r="A21" i="26"/>
  <c r="A22" i="26" s="1"/>
  <c r="A23" i="26" s="1"/>
  <c r="A32" i="34"/>
  <c r="A33" i="34"/>
  <c r="A37" i="34"/>
  <c r="A38" i="34"/>
  <c r="A21" i="34"/>
  <c r="A32" i="35"/>
  <c r="A33" i="35"/>
  <c r="A37" i="35"/>
  <c r="A38" i="35"/>
  <c r="A21" i="35"/>
  <c r="A22" i="35" s="1"/>
  <c r="A23" i="35" s="1"/>
  <c r="A32" i="36"/>
  <c r="A33" i="36"/>
  <c r="A37" i="36"/>
  <c r="A38" i="36"/>
  <c r="A45" i="36"/>
  <c r="A46" i="36"/>
  <c r="A21" i="36"/>
  <c r="A22" i="36" s="1"/>
  <c r="A23" i="36" s="1"/>
  <c r="A32" i="37"/>
  <c r="A33" i="37"/>
  <c r="A21" i="37"/>
  <c r="A22" i="37" s="1"/>
  <c r="A23" i="37" s="1"/>
  <c r="A21" i="45"/>
  <c r="A22" i="45" s="1"/>
  <c r="A23" i="45" s="1"/>
  <c r="A32" i="38"/>
  <c r="A33" i="38"/>
  <c r="A37" i="38"/>
  <c r="A38" i="38"/>
  <c r="A45" i="38"/>
  <c r="A46" i="38"/>
  <c r="A52" i="38"/>
  <c r="A21" i="38"/>
  <c r="A22" i="38" s="1"/>
  <c r="A23" i="38" s="1"/>
  <c r="A21" i="39"/>
  <c r="A22" i="39" s="1"/>
  <c r="A23" i="39" s="1"/>
  <c r="A32" i="43"/>
  <c r="A33" i="43"/>
  <c r="A37" i="43"/>
  <c r="A38" i="43"/>
  <c r="A21" i="43"/>
  <c r="A22" i="43" s="1"/>
  <c r="A23" i="43" s="1"/>
  <c r="A32" i="42"/>
  <c r="A33" i="42"/>
  <c r="A37" i="42"/>
  <c r="A38" i="42"/>
  <c r="A45" i="42"/>
  <c r="A46" i="42"/>
  <c r="A21" i="42"/>
  <c r="A22" i="42" s="1"/>
  <c r="A23" i="42" s="1"/>
  <c r="A32" i="41"/>
  <c r="A33" i="41"/>
  <c r="A37" i="41"/>
  <c r="A38" i="41"/>
  <c r="A45" i="41"/>
  <c r="A46" i="41"/>
  <c r="A52" i="41"/>
  <c r="A53" i="41"/>
  <c r="A58" i="41"/>
  <c r="A59" i="41"/>
  <c r="A63" i="41"/>
  <c r="A64" i="41"/>
  <c r="A66" i="41"/>
  <c r="A67" i="41"/>
  <c r="A68" i="41"/>
  <c r="A69" i="41"/>
  <c r="A70" i="41"/>
  <c r="A21" i="41"/>
  <c r="A22" i="41" s="1"/>
  <c r="A23" i="41" s="1"/>
  <c r="A32" i="40"/>
  <c r="A33" i="40"/>
  <c r="A37" i="40"/>
  <c r="A38" i="40"/>
  <c r="A45" i="40"/>
  <c r="A46" i="40"/>
  <c r="A21" i="40"/>
  <c r="A22" i="40" s="1"/>
  <c r="A23" i="40" s="1"/>
  <c r="A32" i="44"/>
  <c r="A33" i="44"/>
  <c r="A37" i="44"/>
  <c r="A38" i="44"/>
  <c r="A45" i="44"/>
  <c r="A46" i="44"/>
  <c r="A52" i="44"/>
  <c r="A53" i="44"/>
  <c r="A58" i="44"/>
  <c r="A59" i="44"/>
  <c r="A21" i="44"/>
  <c r="A22" i="44" s="1"/>
  <c r="A23" i="44" s="1"/>
  <c r="M88" i="45"/>
  <c r="M87" i="45"/>
  <c r="M86" i="45"/>
  <c r="M85" i="45"/>
  <c r="A83" i="45"/>
  <c r="M71" i="45"/>
  <c r="M65" i="45"/>
  <c r="M62" i="45"/>
  <c r="M61" i="45"/>
  <c r="M60" i="45"/>
  <c r="M57" i="45"/>
  <c r="M56" i="45"/>
  <c r="M55" i="45"/>
  <c r="M54" i="45"/>
  <c r="M51" i="45"/>
  <c r="M50" i="45"/>
  <c r="M49" i="45"/>
  <c r="M48" i="45"/>
  <c r="M47" i="45"/>
  <c r="M44" i="45"/>
  <c r="M43" i="45"/>
  <c r="M42" i="45"/>
  <c r="M41" i="45"/>
  <c r="M40" i="45"/>
  <c r="M39" i="45"/>
  <c r="M36" i="45"/>
  <c r="M35" i="45"/>
  <c r="M34" i="45"/>
  <c r="M31" i="45"/>
  <c r="M30" i="45"/>
  <c r="M29" i="45"/>
  <c r="M28" i="45"/>
  <c r="M27" i="45"/>
  <c r="M26" i="45"/>
  <c r="M25" i="45"/>
  <c r="M24" i="45"/>
  <c r="M23" i="45"/>
  <c r="M22" i="45"/>
  <c r="M21" i="45"/>
  <c r="M82" i="44"/>
  <c r="M75" i="44"/>
  <c r="M76" i="44"/>
  <c r="M77" i="44"/>
  <c r="M78" i="44"/>
  <c r="M81" i="44"/>
  <c r="M83" i="44"/>
  <c r="M79" i="44"/>
  <c r="M89" i="44"/>
  <c r="M88" i="44"/>
  <c r="M87" i="44"/>
  <c r="M86" i="44"/>
  <c r="A84" i="44"/>
  <c r="M80" i="44"/>
  <c r="M74" i="44"/>
  <c r="M73" i="44"/>
  <c r="M72" i="44"/>
  <c r="M71" i="44"/>
  <c r="M65" i="44"/>
  <c r="M62" i="44"/>
  <c r="M61" i="44"/>
  <c r="M60" i="44"/>
  <c r="M57" i="44"/>
  <c r="M56" i="44"/>
  <c r="M55" i="44"/>
  <c r="M54" i="44"/>
  <c r="M51" i="44"/>
  <c r="M50" i="44"/>
  <c r="M49" i="44"/>
  <c r="M48" i="44"/>
  <c r="M47" i="44"/>
  <c r="M44" i="44"/>
  <c r="M43" i="44"/>
  <c r="M42" i="44"/>
  <c r="M41" i="44"/>
  <c r="M40" i="44"/>
  <c r="M39" i="44"/>
  <c r="M36" i="44"/>
  <c r="M35" i="44"/>
  <c r="M34" i="44"/>
  <c r="M31" i="44"/>
  <c r="M30" i="44"/>
  <c r="M29" i="44"/>
  <c r="M28" i="44"/>
  <c r="M27" i="44"/>
  <c r="M26" i="44"/>
  <c r="M25" i="44"/>
  <c r="M24" i="44"/>
  <c r="M23" i="44"/>
  <c r="M22" i="44"/>
  <c r="M21" i="44"/>
  <c r="M81" i="43"/>
  <c r="M80" i="43"/>
  <c r="M79" i="43"/>
  <c r="M78" i="43"/>
  <c r="A76" i="43"/>
  <c r="M65" i="43"/>
  <c r="M62" i="43"/>
  <c r="M61" i="43"/>
  <c r="M60" i="43"/>
  <c r="M57" i="43"/>
  <c r="M56" i="43"/>
  <c r="M55" i="43"/>
  <c r="M54" i="43"/>
  <c r="M51" i="43"/>
  <c r="M50" i="43"/>
  <c r="M49" i="43"/>
  <c r="M48" i="43"/>
  <c r="M47" i="43"/>
  <c r="M44" i="43"/>
  <c r="M43" i="43"/>
  <c r="M42" i="43"/>
  <c r="M41" i="43"/>
  <c r="M40" i="43"/>
  <c r="M39" i="43"/>
  <c r="M36" i="43"/>
  <c r="M35" i="43"/>
  <c r="M34" i="43"/>
  <c r="M31" i="43"/>
  <c r="M30" i="43"/>
  <c r="M29" i="43"/>
  <c r="M28" i="43"/>
  <c r="M27" i="43"/>
  <c r="M26" i="43"/>
  <c r="M25" i="43"/>
  <c r="M24" i="43"/>
  <c r="M23" i="43"/>
  <c r="M22" i="43"/>
  <c r="M21" i="43"/>
  <c r="M81" i="42"/>
  <c r="M80" i="42"/>
  <c r="M79" i="42"/>
  <c r="M78" i="42"/>
  <c r="A76" i="42"/>
  <c r="M65" i="42"/>
  <c r="M62" i="42"/>
  <c r="M61" i="42"/>
  <c r="M60" i="42"/>
  <c r="M57" i="42"/>
  <c r="M56" i="42"/>
  <c r="M55" i="42"/>
  <c r="M54" i="42"/>
  <c r="M51" i="42"/>
  <c r="M50" i="42"/>
  <c r="M49" i="42"/>
  <c r="M48" i="42"/>
  <c r="M47" i="42"/>
  <c r="M44" i="42"/>
  <c r="M43" i="42"/>
  <c r="M42" i="42"/>
  <c r="M41" i="42"/>
  <c r="M40" i="42"/>
  <c r="M39" i="42"/>
  <c r="M36" i="42"/>
  <c r="M35" i="42"/>
  <c r="M34" i="42"/>
  <c r="M31" i="42"/>
  <c r="M30" i="42"/>
  <c r="M29" i="42"/>
  <c r="M28" i="42"/>
  <c r="M27" i="42"/>
  <c r="M26" i="42"/>
  <c r="M25" i="42"/>
  <c r="M24" i="42"/>
  <c r="M23" i="42"/>
  <c r="M22" i="42"/>
  <c r="M21" i="42"/>
  <c r="M80" i="41"/>
  <c r="M79" i="41"/>
  <c r="M78" i="41"/>
  <c r="M77" i="41"/>
  <c r="A75" i="41"/>
  <c r="M65" i="41"/>
  <c r="M62" i="41"/>
  <c r="M61" i="41"/>
  <c r="M60" i="41"/>
  <c r="M57" i="41"/>
  <c r="M56" i="41"/>
  <c r="M55" i="41"/>
  <c r="M54" i="41"/>
  <c r="M51" i="41"/>
  <c r="M50" i="41"/>
  <c r="M49" i="41"/>
  <c r="M48" i="41"/>
  <c r="M47" i="41"/>
  <c r="M44" i="41"/>
  <c r="M43" i="41"/>
  <c r="M42" i="41"/>
  <c r="M41" i="41"/>
  <c r="M40" i="41"/>
  <c r="M39" i="41"/>
  <c r="M36" i="41"/>
  <c r="M35" i="41"/>
  <c r="M34" i="41"/>
  <c r="M31" i="41"/>
  <c r="M30" i="41"/>
  <c r="M29" i="41"/>
  <c r="M28" i="41"/>
  <c r="M27" i="41"/>
  <c r="M26" i="41"/>
  <c r="M25" i="41"/>
  <c r="M24" i="41"/>
  <c r="M23" i="41"/>
  <c r="M22" i="41"/>
  <c r="M21" i="41"/>
  <c r="M81" i="40"/>
  <c r="M80" i="40"/>
  <c r="M79" i="40"/>
  <c r="M78" i="40"/>
  <c r="A76" i="40"/>
  <c r="M65" i="40"/>
  <c r="M62" i="40"/>
  <c r="M61" i="40"/>
  <c r="M60" i="40"/>
  <c r="M57" i="40"/>
  <c r="M56" i="40"/>
  <c r="M55" i="40"/>
  <c r="M54" i="40"/>
  <c r="M51" i="40"/>
  <c r="M50" i="40"/>
  <c r="M49" i="40"/>
  <c r="M48" i="40"/>
  <c r="M47" i="40"/>
  <c r="M44" i="40"/>
  <c r="M43" i="40"/>
  <c r="M42" i="40"/>
  <c r="M41" i="40"/>
  <c r="M40" i="40"/>
  <c r="M39" i="40"/>
  <c r="M36" i="40"/>
  <c r="M35" i="40"/>
  <c r="M34" i="40"/>
  <c r="M31" i="40"/>
  <c r="M30" i="40"/>
  <c r="M29" i="40"/>
  <c r="M28" i="40"/>
  <c r="M27" i="40"/>
  <c r="M26" i="40"/>
  <c r="M25" i="40"/>
  <c r="M24" i="40"/>
  <c r="M23" i="40"/>
  <c r="M22" i="40"/>
  <c r="M21" i="40"/>
  <c r="M83" i="39"/>
  <c r="M82" i="39"/>
  <c r="M81" i="39"/>
  <c r="M80" i="39"/>
  <c r="A78" i="39"/>
  <c r="M65" i="39"/>
  <c r="M62" i="39"/>
  <c r="M61" i="39"/>
  <c r="M60" i="39"/>
  <c r="M57" i="39"/>
  <c r="M56" i="39"/>
  <c r="M55" i="39"/>
  <c r="M54" i="39"/>
  <c r="M51" i="39"/>
  <c r="M50" i="39"/>
  <c r="M49" i="39"/>
  <c r="M48" i="39"/>
  <c r="M47" i="39"/>
  <c r="M44" i="39"/>
  <c r="M43" i="39"/>
  <c r="M42" i="39"/>
  <c r="M41" i="39"/>
  <c r="M40" i="39"/>
  <c r="M39" i="39"/>
  <c r="M36" i="39"/>
  <c r="M35" i="39"/>
  <c r="M34" i="39"/>
  <c r="M31" i="39"/>
  <c r="M30" i="39"/>
  <c r="M29" i="39"/>
  <c r="M28" i="39"/>
  <c r="M27" i="39"/>
  <c r="M26" i="39"/>
  <c r="M25" i="39"/>
  <c r="M24" i="39"/>
  <c r="M23" i="39"/>
  <c r="M22" i="39"/>
  <c r="M21" i="39"/>
  <c r="M85" i="38"/>
  <c r="M84" i="38"/>
  <c r="M83" i="38"/>
  <c r="M82" i="38"/>
  <c r="A80" i="38"/>
  <c r="M71" i="38"/>
  <c r="M65" i="38"/>
  <c r="M62" i="38"/>
  <c r="M61" i="38"/>
  <c r="M60" i="38"/>
  <c r="M57" i="38"/>
  <c r="M56" i="38"/>
  <c r="M55" i="38"/>
  <c r="M54" i="38"/>
  <c r="M51" i="38"/>
  <c r="M50" i="38"/>
  <c r="M49" i="38"/>
  <c r="M48" i="38"/>
  <c r="M47" i="38"/>
  <c r="M44" i="38"/>
  <c r="M43" i="38"/>
  <c r="M42" i="38"/>
  <c r="M41" i="38"/>
  <c r="M40" i="38"/>
  <c r="M39" i="38"/>
  <c r="M36" i="38"/>
  <c r="M35" i="38"/>
  <c r="M34" i="38"/>
  <c r="M31" i="38"/>
  <c r="M30" i="38"/>
  <c r="M29" i="38"/>
  <c r="M28" i="38"/>
  <c r="M27" i="38"/>
  <c r="M26" i="38"/>
  <c r="M25" i="38"/>
  <c r="M24" i="38"/>
  <c r="M23" i="38"/>
  <c r="M22" i="38"/>
  <c r="M21" i="38"/>
  <c r="M75" i="35"/>
  <c r="M87" i="37"/>
  <c r="M86" i="37"/>
  <c r="M85" i="37"/>
  <c r="M84" i="37"/>
  <c r="A82" i="37"/>
  <c r="M65" i="37"/>
  <c r="M62" i="37"/>
  <c r="M61" i="37"/>
  <c r="M60" i="37"/>
  <c r="M57" i="37"/>
  <c r="M56" i="37"/>
  <c r="M55" i="37"/>
  <c r="M54" i="37"/>
  <c r="M51" i="37"/>
  <c r="M50" i="37"/>
  <c r="M49" i="37"/>
  <c r="M48" i="37"/>
  <c r="M47" i="37"/>
  <c r="M44" i="37"/>
  <c r="M43" i="37"/>
  <c r="M42" i="37"/>
  <c r="M41" i="37"/>
  <c r="M40" i="37"/>
  <c r="M39" i="37"/>
  <c r="M36" i="37"/>
  <c r="M35" i="37"/>
  <c r="M34" i="37"/>
  <c r="M31" i="37"/>
  <c r="M30" i="37"/>
  <c r="M29" i="37"/>
  <c r="M28" i="37"/>
  <c r="M27" i="37"/>
  <c r="M26" i="37"/>
  <c r="M25" i="37"/>
  <c r="M24" i="37"/>
  <c r="M23" i="37"/>
  <c r="M22" i="37"/>
  <c r="M21" i="37"/>
  <c r="M71" i="36"/>
  <c r="M76" i="26"/>
  <c r="M75" i="26"/>
  <c r="M74" i="26"/>
  <c r="M73" i="26"/>
  <c r="M72" i="26"/>
  <c r="M87" i="36"/>
  <c r="M86" i="36"/>
  <c r="M85" i="36"/>
  <c r="M84" i="36"/>
  <c r="A82" i="36"/>
  <c r="M65" i="36"/>
  <c r="M62" i="36"/>
  <c r="M61" i="36"/>
  <c r="M60" i="36"/>
  <c r="M57" i="36"/>
  <c r="M56" i="36"/>
  <c r="M55" i="36"/>
  <c r="M54" i="36"/>
  <c r="M51" i="36"/>
  <c r="M50" i="36"/>
  <c r="M49" i="36"/>
  <c r="M48" i="36"/>
  <c r="M47" i="36"/>
  <c r="M44" i="36"/>
  <c r="M43" i="36"/>
  <c r="M42" i="36"/>
  <c r="M41" i="36"/>
  <c r="M40" i="36"/>
  <c r="M39" i="36"/>
  <c r="M36" i="36"/>
  <c r="M35" i="36"/>
  <c r="M34" i="36"/>
  <c r="M31" i="36"/>
  <c r="M30" i="36"/>
  <c r="M29" i="36"/>
  <c r="M28" i="36"/>
  <c r="M27" i="36"/>
  <c r="M26" i="36"/>
  <c r="M25" i="36"/>
  <c r="M24" i="36"/>
  <c r="M23" i="36"/>
  <c r="M22" i="36"/>
  <c r="M21" i="36"/>
  <c r="M82" i="35"/>
  <c r="M81" i="35"/>
  <c r="M80" i="35"/>
  <c r="M79" i="35"/>
  <c r="A77" i="35"/>
  <c r="M76" i="35"/>
  <c r="M74" i="35"/>
  <c r="M73" i="35"/>
  <c r="M72" i="35"/>
  <c r="M71" i="35"/>
  <c r="M65" i="35"/>
  <c r="M62" i="35"/>
  <c r="M61" i="35"/>
  <c r="M60" i="35"/>
  <c r="M57" i="35"/>
  <c r="M56" i="35"/>
  <c r="M55" i="35"/>
  <c r="M54" i="35"/>
  <c r="M51" i="35"/>
  <c r="M50" i="35"/>
  <c r="M49" i="35"/>
  <c r="M48" i="35"/>
  <c r="M47" i="35"/>
  <c r="M44" i="35"/>
  <c r="M43" i="35"/>
  <c r="M42" i="35"/>
  <c r="M41" i="35"/>
  <c r="M40" i="35"/>
  <c r="M39" i="35"/>
  <c r="M36" i="35"/>
  <c r="M35" i="35"/>
  <c r="M34" i="35"/>
  <c r="M31" i="35"/>
  <c r="M30" i="35"/>
  <c r="M29" i="35"/>
  <c r="M28" i="35"/>
  <c r="M27" i="35"/>
  <c r="M26" i="35"/>
  <c r="M25" i="35"/>
  <c r="M24" i="35"/>
  <c r="M23" i="35"/>
  <c r="M22" i="35"/>
  <c r="M21" i="35"/>
  <c r="M82" i="34"/>
  <c r="M81" i="34"/>
  <c r="M80" i="34"/>
  <c r="M79" i="34"/>
  <c r="A77" i="34"/>
  <c r="M65" i="34"/>
  <c r="M62" i="34"/>
  <c r="M61" i="34"/>
  <c r="M60" i="34"/>
  <c r="M57" i="34"/>
  <c r="M56" i="34"/>
  <c r="M55" i="34"/>
  <c r="M54" i="34"/>
  <c r="M51" i="34"/>
  <c r="M50" i="34"/>
  <c r="M49" i="34"/>
  <c r="M48" i="34"/>
  <c r="M47" i="34"/>
  <c r="M44" i="34"/>
  <c r="M43" i="34"/>
  <c r="M42" i="34"/>
  <c r="M41" i="34"/>
  <c r="M40" i="34"/>
  <c r="M39" i="34"/>
  <c r="M36" i="34"/>
  <c r="M35" i="34"/>
  <c r="M34" i="34"/>
  <c r="M31" i="34"/>
  <c r="M30" i="34"/>
  <c r="M29" i="34"/>
  <c r="M28" i="34"/>
  <c r="M27" i="34"/>
  <c r="M26" i="34"/>
  <c r="M25" i="34"/>
  <c r="M24" i="34"/>
  <c r="M23" i="34"/>
  <c r="M22" i="34"/>
  <c r="M21" i="34"/>
  <c r="M71" i="26"/>
  <c r="D5" i="12"/>
  <c r="A77" i="26"/>
  <c r="M65" i="26"/>
  <c r="M62" i="26"/>
  <c r="M61" i="26"/>
  <c r="M60" i="26"/>
  <c r="M57" i="26"/>
  <c r="M56" i="26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A65" i="44" l="1"/>
  <c r="A48" i="43"/>
  <c r="A47" i="43"/>
  <c r="A55" i="42"/>
  <c r="A56" i="42"/>
  <c r="A55" i="40"/>
  <c r="A54" i="40"/>
  <c r="A30" i="39"/>
  <c r="A55" i="38"/>
  <c r="A28" i="45"/>
  <c r="A40" i="37"/>
  <c r="A50" i="36"/>
  <c r="A22" i="34"/>
  <c r="A23" i="34" s="1"/>
  <c r="A24" i="26"/>
  <c r="A24" i="34"/>
  <c r="A24" i="35"/>
  <c r="A24" i="36"/>
  <c r="A24" i="37"/>
  <c r="A25" i="37" s="1"/>
  <c r="A24" i="45"/>
  <c r="A25" i="45" s="1"/>
  <c r="A24" i="38"/>
  <c r="A25" i="38" s="1"/>
  <c r="A26" i="38" s="1"/>
  <c r="A24" i="39"/>
  <c r="A24" i="43"/>
  <c r="A25" i="43" s="1"/>
  <c r="A24" i="42"/>
  <c r="A24" i="41"/>
  <c r="A24" i="40"/>
  <c r="A24" i="44"/>
  <c r="A71" i="44" l="1"/>
  <c r="A72" i="44" s="1"/>
  <c r="A73" i="44" s="1"/>
  <c r="A49" i="43"/>
  <c r="A57" i="42"/>
  <c r="A56" i="40"/>
  <c r="A31" i="39"/>
  <c r="A56" i="38"/>
  <c r="A29" i="45"/>
  <c r="A41" i="37"/>
  <c r="A54" i="36"/>
  <c r="A56" i="36" s="1"/>
  <c r="A55" i="36"/>
  <c r="A57" i="36" s="1"/>
  <c r="A51" i="36"/>
  <c r="A26" i="43"/>
  <c r="A27" i="43" s="1"/>
  <c r="A28" i="43" s="1"/>
  <c r="A25" i="26"/>
  <c r="A26" i="26"/>
  <c r="A25" i="34"/>
  <c r="A25" i="35"/>
  <c r="A25" i="36"/>
  <c r="A26" i="37"/>
  <c r="A27" i="38"/>
  <c r="A25" i="39"/>
  <c r="A25" i="42"/>
  <c r="A25" i="41"/>
  <c r="A25" i="40"/>
  <c r="A25" i="44"/>
  <c r="A74" i="44" l="1"/>
  <c r="A50" i="43"/>
  <c r="A60" i="42"/>
  <c r="A57" i="40"/>
  <c r="A34" i="39"/>
  <c r="A35" i="39"/>
  <c r="A36" i="39"/>
  <c r="A39" i="39"/>
  <c r="A57" i="38"/>
  <c r="A60" i="38"/>
  <c r="A30" i="45"/>
  <c r="A43" i="37"/>
  <c r="A42" i="37"/>
  <c r="A60" i="36"/>
  <c r="A61" i="36" s="1"/>
  <c r="A29" i="43"/>
  <c r="A26" i="34"/>
  <c r="A27" i="26"/>
  <c r="A28" i="26" s="1"/>
  <c r="A26" i="35"/>
  <c r="A26" i="36"/>
  <c r="A27" i="37"/>
  <c r="A28" i="38"/>
  <c r="A26" i="39"/>
  <c r="A30" i="43"/>
  <c r="A31" i="43"/>
  <c r="A26" i="42"/>
  <c r="A26" i="41"/>
  <c r="A26" i="40"/>
  <c r="A27" i="40" s="1"/>
  <c r="A26" i="44"/>
  <c r="A75" i="44" l="1"/>
  <c r="A76" i="44" s="1"/>
  <c r="A77" i="44" s="1"/>
  <c r="A51" i="43"/>
  <c r="A61" i="42"/>
  <c r="A62" i="42" s="1"/>
  <c r="A60" i="40"/>
  <c r="A42" i="39"/>
  <c r="A40" i="39"/>
  <c r="A41" i="39"/>
  <c r="A61" i="38"/>
  <c r="A34" i="45"/>
  <c r="A31" i="45"/>
  <c r="A44" i="37"/>
  <c r="A62" i="36"/>
  <c r="A65" i="36"/>
  <c r="A71" i="36"/>
  <c r="A75" i="36" s="1"/>
  <c r="A27" i="34"/>
  <c r="A29" i="26"/>
  <c r="A27" i="35"/>
  <c r="A27" i="36"/>
  <c r="A28" i="36" s="1"/>
  <c r="A29" i="37"/>
  <c r="A30" i="37" s="1"/>
  <c r="A28" i="37"/>
  <c r="A29" i="38"/>
  <c r="A34" i="43"/>
  <c r="A35" i="43" s="1"/>
  <c r="A27" i="42"/>
  <c r="A28" i="42" s="1"/>
  <c r="A27" i="41"/>
  <c r="A28" i="41" s="1"/>
  <c r="A28" i="40"/>
  <c r="A27" i="44"/>
  <c r="F11" i="31"/>
  <c r="A78" i="44" l="1"/>
  <c r="A79" i="44" s="1"/>
  <c r="A80" i="44" s="1"/>
  <c r="A54" i="43"/>
  <c r="A65" i="42"/>
  <c r="A71" i="42" s="1"/>
  <c r="A61" i="40"/>
  <c r="A44" i="39"/>
  <c r="A43" i="39"/>
  <c r="A62" i="38"/>
  <c r="A35" i="45"/>
  <c r="A36" i="45"/>
  <c r="A47" i="37"/>
  <c r="A48" i="37" s="1"/>
  <c r="A76" i="36"/>
  <c r="A77" i="36" s="1"/>
  <c r="A78" i="36" s="1"/>
  <c r="A79" i="36" s="1"/>
  <c r="A80" i="36" s="1"/>
  <c r="A81" i="36" s="1"/>
  <c r="A36" i="43"/>
  <c r="A28" i="34"/>
  <c r="A30" i="26"/>
  <c r="A31" i="26"/>
  <c r="A28" i="35"/>
  <c r="A29" i="36"/>
  <c r="A31" i="37"/>
  <c r="A30" i="38"/>
  <c r="A31" i="38" s="1"/>
  <c r="A39" i="43"/>
  <c r="A40" i="43" s="1"/>
  <c r="A29" i="42"/>
  <c r="A30" i="42" s="1"/>
  <c r="A29" i="41"/>
  <c r="A29" i="40"/>
  <c r="A28" i="44"/>
  <c r="A29" i="44" s="1"/>
  <c r="A30" i="44" s="1"/>
  <c r="A31" i="44" s="1"/>
  <c r="A81" i="44" l="1"/>
  <c r="A82" i="44" s="1"/>
  <c r="A83" i="44" s="1"/>
  <c r="A55" i="43"/>
  <c r="A56" i="43"/>
  <c r="A57" i="43" s="1"/>
  <c r="A72" i="42"/>
  <c r="A73" i="42" s="1"/>
  <c r="A74" i="42" s="1"/>
  <c r="A62" i="40"/>
  <c r="A65" i="40" s="1"/>
  <c r="A71" i="40" s="1"/>
  <c r="A72" i="40" s="1"/>
  <c r="A73" i="40" s="1"/>
  <c r="A48" i="39"/>
  <c r="A49" i="39" s="1"/>
  <c r="A47" i="39"/>
  <c r="A65" i="38"/>
  <c r="A71" i="38"/>
  <c r="A39" i="45"/>
  <c r="A40" i="45" s="1"/>
  <c r="A41" i="45" s="1"/>
  <c r="A42" i="45" s="1"/>
  <c r="A43" i="45" s="1"/>
  <c r="A44" i="45" s="1"/>
  <c r="A47" i="45" s="1"/>
  <c r="A48" i="45" s="1"/>
  <c r="A49" i="45" s="1"/>
  <c r="A50" i="45" s="1"/>
  <c r="A51" i="45" s="1"/>
  <c r="A54" i="45" s="1"/>
  <c r="A55" i="45" s="1"/>
  <c r="A56" i="45" s="1"/>
  <c r="A57" i="45" s="1"/>
  <c r="A60" i="45" s="1"/>
  <c r="A61" i="45" s="1"/>
  <c r="A62" i="45" s="1"/>
  <c r="A65" i="45" s="1"/>
  <c r="A71" i="45" s="1"/>
  <c r="A75" i="45" s="1"/>
  <c r="A76" i="45" s="1"/>
  <c r="A79" i="45" s="1"/>
  <c r="A80" i="45" s="1"/>
  <c r="A81" i="45" s="1"/>
  <c r="A82" i="45" s="1"/>
  <c r="A49" i="37"/>
  <c r="A50" i="37" s="1"/>
  <c r="A51" i="37" s="1"/>
  <c r="A54" i="37" s="1"/>
  <c r="A55" i="37" s="1"/>
  <c r="A56" i="37" s="1"/>
  <c r="A57" i="37" s="1"/>
  <c r="A60" i="37" s="1"/>
  <c r="A61" i="37" s="1"/>
  <c r="A62" i="37" s="1"/>
  <c r="A65" i="37" s="1"/>
  <c r="A71" i="37" s="1"/>
  <c r="A75" i="37" s="1"/>
  <c r="A76" i="37" s="1"/>
  <c r="A77" i="37" s="1"/>
  <c r="A78" i="37" s="1"/>
  <c r="A79" i="37" s="1"/>
  <c r="A80" i="37" s="1"/>
  <c r="A81" i="37" s="1"/>
  <c r="A34" i="38"/>
  <c r="A35" i="38" s="1"/>
  <c r="A29" i="34"/>
  <c r="A34" i="26"/>
  <c r="A29" i="35"/>
  <c r="A30" i="36"/>
  <c r="A34" i="37"/>
  <c r="A41" i="43"/>
  <c r="A31" i="42"/>
  <c r="A34" i="42" s="1"/>
  <c r="A35" i="42" s="1"/>
  <c r="A30" i="41"/>
  <c r="A30" i="40"/>
  <c r="A31" i="40"/>
  <c r="A34" i="40" s="1"/>
  <c r="A35" i="40" s="1"/>
  <c r="A34" i="44"/>
  <c r="A35" i="44" s="1"/>
  <c r="A35" i="26" l="1"/>
  <c r="A36" i="26" s="1"/>
  <c r="A39" i="26" s="1"/>
  <c r="A40" i="26" s="1"/>
  <c r="A41" i="26" s="1"/>
  <c r="A42" i="26" s="1"/>
  <c r="A43" i="26" s="1"/>
  <c r="A44" i="26" s="1"/>
  <c r="A47" i="26" s="1"/>
  <c r="A48" i="26" s="1"/>
  <c r="A49" i="26" s="1"/>
  <c r="A50" i="26" s="1"/>
  <c r="A51" i="26" s="1"/>
  <c r="A54" i="26" s="1"/>
  <c r="A60" i="43"/>
  <c r="A61" i="43"/>
  <c r="A62" i="43" s="1"/>
  <c r="A65" i="43" s="1"/>
  <c r="A71" i="43" s="1"/>
  <c r="A72" i="43" s="1"/>
  <c r="A73" i="43" s="1"/>
  <c r="A74" i="43" s="1"/>
  <c r="A75" i="43" s="1"/>
  <c r="A74" i="40"/>
  <c r="A75" i="40" s="1"/>
  <c r="A50" i="39"/>
  <c r="A51" i="39" s="1"/>
  <c r="A54" i="39" s="1"/>
  <c r="A55" i="39" s="1"/>
  <c r="A56" i="39" s="1"/>
  <c r="A57" i="39" s="1"/>
  <c r="A60" i="39" s="1"/>
  <c r="A61" i="39" s="1"/>
  <c r="A62" i="39" s="1"/>
  <c r="A65" i="39" s="1"/>
  <c r="A71" i="39" s="1"/>
  <c r="A72" i="39" s="1"/>
  <c r="A73" i="39" s="1"/>
  <c r="A74" i="39" s="1"/>
  <c r="A75" i="39" s="1"/>
  <c r="A76" i="39" s="1"/>
  <c r="A77" i="39" s="1"/>
  <c r="A75" i="38"/>
  <c r="A76" i="38" s="1"/>
  <c r="A77" i="38" s="1"/>
  <c r="A78" i="38" s="1"/>
  <c r="A79" i="38" s="1"/>
  <c r="A36" i="44"/>
  <c r="A39" i="44" s="1"/>
  <c r="A40" i="44" s="1"/>
  <c r="A41" i="44" s="1"/>
  <c r="A36" i="42"/>
  <c r="A39" i="42" s="1"/>
  <c r="A40" i="42" s="1"/>
  <c r="A41" i="42" s="1"/>
  <c r="A42" i="42" s="1"/>
  <c r="A43" i="42" s="1"/>
  <c r="A44" i="42" s="1"/>
  <c r="A47" i="42" s="1"/>
  <c r="A48" i="42" s="1"/>
  <c r="A49" i="42" s="1"/>
  <c r="A50" i="42" s="1"/>
  <c r="A30" i="34"/>
  <c r="A30" i="35"/>
  <c r="A31" i="36"/>
  <c r="A34" i="36" s="1"/>
  <c r="A35" i="36" s="1"/>
  <c r="A36" i="36" s="1"/>
  <c r="A39" i="36" s="1"/>
  <c r="A40" i="36" s="1"/>
  <c r="A41" i="36" s="1"/>
  <c r="A42" i="36" s="1"/>
  <c r="A43" i="36" s="1"/>
  <c r="A44" i="36" s="1"/>
  <c r="A47" i="36" s="1"/>
  <c r="A36" i="38"/>
  <c r="A39" i="38" s="1"/>
  <c r="A40" i="38" s="1"/>
  <c r="A41" i="38" s="1"/>
  <c r="A42" i="38" s="1"/>
  <c r="A43" i="38" s="1"/>
  <c r="A44" i="38" s="1"/>
  <c r="A47" i="38" s="1"/>
  <c r="A48" i="38" s="1"/>
  <c r="A49" i="38" s="1"/>
  <c r="A50" i="38" s="1"/>
  <c r="A51" i="38" s="1"/>
  <c r="A42" i="43"/>
  <c r="A31" i="41"/>
  <c r="A36" i="40"/>
  <c r="A39" i="40" s="1"/>
  <c r="A40" i="40" s="1"/>
  <c r="A41" i="40" s="1"/>
  <c r="A42" i="40" s="1"/>
  <c r="A43" i="40" s="1"/>
  <c r="A44" i="40" s="1"/>
  <c r="A47" i="40" s="1"/>
  <c r="A48" i="40" s="1"/>
  <c r="A49" i="40" s="1"/>
  <c r="A55" i="26" l="1"/>
  <c r="A42" i="44"/>
  <c r="A43" i="44" s="1"/>
  <c r="A44" i="44" s="1"/>
  <c r="A47" i="44" s="1"/>
  <c r="A48" i="44" s="1"/>
  <c r="A49" i="44" s="1"/>
  <c r="A50" i="44" s="1"/>
  <c r="A51" i="44" s="1"/>
  <c r="A54" i="44" s="1"/>
  <c r="A55" i="44" s="1"/>
  <c r="A56" i="44" s="1"/>
  <c r="A57" i="44" s="1"/>
  <c r="A60" i="44" s="1"/>
  <c r="A61" i="44" s="1"/>
  <c r="A31" i="34"/>
  <c r="A31" i="35"/>
  <c r="A34" i="41"/>
  <c r="A35" i="41" s="1"/>
  <c r="A36" i="41" s="1"/>
  <c r="A39" i="41" s="1"/>
  <c r="A40" i="41" s="1"/>
  <c r="A41" i="41" s="1"/>
  <c r="A34" i="35" l="1"/>
  <c r="A56" i="26"/>
  <c r="A42" i="41"/>
  <c r="A43" i="41" s="1"/>
  <c r="A44" i="41" s="1"/>
  <c r="A47" i="41" s="1"/>
  <c r="A48" i="41" s="1"/>
  <c r="A49" i="41" s="1"/>
  <c r="A50" i="41" s="1"/>
  <c r="A51" i="41" s="1"/>
  <c r="A54" i="41" s="1"/>
  <c r="A55" i="41" s="1"/>
  <c r="A56" i="41" s="1"/>
  <c r="A57" i="41" s="1"/>
  <c r="A60" i="41" s="1"/>
  <c r="A61" i="41" s="1"/>
  <c r="A62" i="41" s="1"/>
  <c r="A65" i="41" s="1"/>
  <c r="A71" i="41" s="1"/>
  <c r="A72" i="41" s="1"/>
  <c r="A73" i="41" s="1"/>
  <c r="A74" i="41" s="1"/>
  <c r="A34" i="34"/>
  <c r="M82" i="26"/>
  <c r="M81" i="26"/>
  <c r="M80" i="26"/>
  <c r="M79" i="26"/>
  <c r="M21" i="26"/>
  <c r="A35" i="35" l="1"/>
  <c r="A57" i="26"/>
  <c r="A35" i="34"/>
  <c r="L4" i="12"/>
  <c r="A36" i="35" l="1"/>
  <c r="A60" i="26"/>
  <c r="A36" i="34"/>
  <c r="A39" i="34"/>
  <c r="A40" i="34" s="1"/>
  <c r="A41" i="34" s="1"/>
  <c r="A42" i="34" s="1"/>
  <c r="A43" i="34" s="1"/>
  <c r="A44" i="34" s="1"/>
  <c r="A47" i="34" s="1"/>
  <c r="A48" i="34" s="1"/>
  <c r="A49" i="34" s="1"/>
  <c r="A50" i="34" s="1"/>
  <c r="C122" i="22"/>
  <c r="C123" i="22"/>
  <c r="C118" i="22"/>
  <c r="C119" i="22"/>
  <c r="C120" i="22"/>
  <c r="C121" i="22"/>
  <c r="C117" i="22"/>
  <c r="C116" i="22"/>
  <c r="A39" i="35" l="1"/>
  <c r="A61" i="26"/>
  <c r="A51" i="34"/>
  <c r="A54" i="34" s="1"/>
  <c r="H35" i="44"/>
  <c r="I35" i="44" s="1"/>
  <c r="H71" i="43"/>
  <c r="I71" i="43" s="1"/>
  <c r="L71" i="43" s="1"/>
  <c r="N71" i="43" s="1"/>
  <c r="H60" i="43"/>
  <c r="I60" i="43" s="1"/>
  <c r="L60" i="43" s="1"/>
  <c r="N60" i="43" s="1"/>
  <c r="H54" i="43"/>
  <c r="I54" i="43" s="1"/>
  <c r="L54" i="43" s="1"/>
  <c r="N54" i="43" s="1"/>
  <c r="H48" i="43"/>
  <c r="I48" i="43" s="1"/>
  <c r="L48" i="43" s="1"/>
  <c r="N48" i="43" s="1"/>
  <c r="H42" i="43"/>
  <c r="I42" i="43" s="1"/>
  <c r="L42" i="43" s="1"/>
  <c r="N42" i="43" s="1"/>
  <c r="H36" i="43"/>
  <c r="I36" i="43" s="1"/>
  <c r="H30" i="43"/>
  <c r="I30" i="43" s="1"/>
  <c r="L30" i="43" s="1"/>
  <c r="N30" i="43" s="1"/>
  <c r="H26" i="43"/>
  <c r="I26" i="43" s="1"/>
  <c r="L26" i="43" s="1"/>
  <c r="N26" i="43" s="1"/>
  <c r="H22" i="43"/>
  <c r="I22" i="43" s="1"/>
  <c r="L22" i="43" s="1"/>
  <c r="N22" i="43" s="1"/>
  <c r="H71" i="42"/>
  <c r="I71" i="42" s="1"/>
  <c r="L71" i="42" s="1"/>
  <c r="N71" i="42" s="1"/>
  <c r="H60" i="42"/>
  <c r="I60" i="42" s="1"/>
  <c r="L60" i="42" s="1"/>
  <c r="N60" i="42" s="1"/>
  <c r="H54" i="42"/>
  <c r="I54" i="42" s="1"/>
  <c r="L54" i="42" s="1"/>
  <c r="N54" i="42" s="1"/>
  <c r="H71" i="41"/>
  <c r="I71" i="41" s="1"/>
  <c r="L71" i="41" s="1"/>
  <c r="N71" i="41" s="1"/>
  <c r="H60" i="41"/>
  <c r="I60" i="41" s="1"/>
  <c r="L60" i="41" s="1"/>
  <c r="N60" i="41" s="1"/>
  <c r="H54" i="41"/>
  <c r="I54" i="41" s="1"/>
  <c r="L54" i="41" s="1"/>
  <c r="N54" i="41" s="1"/>
  <c r="H48" i="41"/>
  <c r="I48" i="41" s="1"/>
  <c r="L48" i="41" s="1"/>
  <c r="N48" i="41" s="1"/>
  <c r="H42" i="41"/>
  <c r="I42" i="41" s="1"/>
  <c r="L42" i="41" s="1"/>
  <c r="N42" i="41" s="1"/>
  <c r="H36" i="41"/>
  <c r="I36" i="41" s="1"/>
  <c r="H27" i="41"/>
  <c r="I27" i="41" s="1"/>
  <c r="H23" i="41"/>
  <c r="I23" i="41" s="1"/>
  <c r="L23" i="41" s="1"/>
  <c r="N23" i="41" s="1"/>
  <c r="H40" i="40"/>
  <c r="I40" i="40" s="1"/>
  <c r="L40" i="40" s="1"/>
  <c r="N40" i="40" s="1"/>
  <c r="H34" i="40"/>
  <c r="I34" i="40" s="1"/>
  <c r="H28" i="40"/>
  <c r="I28" i="40" s="1"/>
  <c r="L28" i="40" s="1"/>
  <c r="N28" i="40" s="1"/>
  <c r="H21" i="40"/>
  <c r="I21" i="40" s="1"/>
  <c r="L21" i="40" s="1"/>
  <c r="H77" i="38"/>
  <c r="I77" i="38" s="1"/>
  <c r="L77" i="38" s="1"/>
  <c r="N77" i="38" s="1"/>
  <c r="H65" i="38"/>
  <c r="I65" i="38" s="1"/>
  <c r="H57" i="38"/>
  <c r="I57" i="38" s="1"/>
  <c r="L57" i="38" s="1"/>
  <c r="N57" i="38" s="1"/>
  <c r="H51" i="38"/>
  <c r="I51" i="38" s="1"/>
  <c r="L51" i="38" s="1"/>
  <c r="N51" i="38" s="1"/>
  <c r="H47" i="38"/>
  <c r="I47" i="38" s="1"/>
  <c r="L47" i="38" s="1"/>
  <c r="N47" i="38" s="1"/>
  <c r="H41" i="38"/>
  <c r="I41" i="38" s="1"/>
  <c r="L41" i="38" s="1"/>
  <c r="N41" i="38" s="1"/>
  <c r="H35" i="38"/>
  <c r="I35" i="38" s="1"/>
  <c r="H29" i="38"/>
  <c r="I29" i="38" s="1"/>
  <c r="L29" i="38" s="1"/>
  <c r="N29" i="38" s="1"/>
  <c r="H25" i="38"/>
  <c r="I25" i="38" s="1"/>
  <c r="L25" i="38" s="1"/>
  <c r="N25" i="38" s="1"/>
  <c r="H21" i="38"/>
  <c r="I21" i="38" s="1"/>
  <c r="L21" i="38" s="1"/>
  <c r="H35" i="37"/>
  <c r="I35" i="37" s="1"/>
  <c r="H29" i="37"/>
  <c r="I29" i="37" s="1"/>
  <c r="L29" i="37" s="1"/>
  <c r="N29" i="37" s="1"/>
  <c r="H26" i="37"/>
  <c r="I26" i="37" s="1"/>
  <c r="L26" i="37" s="1"/>
  <c r="N26" i="37" s="1"/>
  <c r="H81" i="45"/>
  <c r="I81" i="45" s="1"/>
  <c r="L81" i="45" s="1"/>
  <c r="N81" i="45" s="1"/>
  <c r="H75" i="45"/>
  <c r="I75" i="45" s="1"/>
  <c r="L75" i="45" s="1"/>
  <c r="N75" i="45" s="1"/>
  <c r="H61" i="45"/>
  <c r="I61" i="45" s="1"/>
  <c r="L61" i="45" s="1"/>
  <c r="N61" i="45" s="1"/>
  <c r="H55" i="45"/>
  <c r="I55" i="45" s="1"/>
  <c r="H49" i="45"/>
  <c r="I49" i="45" s="1"/>
  <c r="L49" i="45" s="1"/>
  <c r="N49" i="45" s="1"/>
  <c r="H43" i="45"/>
  <c r="I43" i="45" s="1"/>
  <c r="L43" i="45" s="1"/>
  <c r="N43" i="45" s="1"/>
  <c r="H39" i="45"/>
  <c r="I39" i="45" s="1"/>
  <c r="L39" i="45" s="1"/>
  <c r="N39" i="45" s="1"/>
  <c r="H31" i="45"/>
  <c r="I31" i="45" s="1"/>
  <c r="L31" i="45" s="1"/>
  <c r="N31" i="45" s="1"/>
  <c r="H27" i="45"/>
  <c r="I27" i="45" s="1"/>
  <c r="H23" i="45"/>
  <c r="I23" i="45" s="1"/>
  <c r="L23" i="45" s="1"/>
  <c r="N23" i="45" s="1"/>
  <c r="H75" i="44"/>
  <c r="I75" i="44" s="1"/>
  <c r="H73" i="44"/>
  <c r="I73" i="44" s="1"/>
  <c r="H62" i="44"/>
  <c r="I62" i="44" s="1"/>
  <c r="L62" i="44" s="1"/>
  <c r="N62" i="44" s="1"/>
  <c r="H56" i="44"/>
  <c r="I56" i="44" s="1"/>
  <c r="L56" i="44" s="1"/>
  <c r="N56" i="44" s="1"/>
  <c r="H50" i="44"/>
  <c r="I50" i="44" s="1"/>
  <c r="L50" i="44" s="1"/>
  <c r="N50" i="44" s="1"/>
  <c r="H44" i="44"/>
  <c r="I44" i="44" s="1"/>
  <c r="H29" i="44"/>
  <c r="I29" i="44" s="1"/>
  <c r="L29" i="44" s="1"/>
  <c r="N29" i="44" s="1"/>
  <c r="H25" i="44"/>
  <c r="I25" i="44" s="1"/>
  <c r="L25" i="44" s="1"/>
  <c r="N25" i="44" s="1"/>
  <c r="H21" i="44"/>
  <c r="I21" i="44" s="1"/>
  <c r="L21" i="44" s="1"/>
  <c r="H48" i="42"/>
  <c r="I48" i="42" s="1"/>
  <c r="L48" i="42" s="1"/>
  <c r="N48" i="42" s="1"/>
  <c r="H42" i="42"/>
  <c r="I42" i="42" s="1"/>
  <c r="L42" i="42" s="1"/>
  <c r="N42" i="42" s="1"/>
  <c r="H36" i="42"/>
  <c r="I36" i="42" s="1"/>
  <c r="H30" i="42"/>
  <c r="I30" i="42" s="1"/>
  <c r="L30" i="42" s="1"/>
  <c r="N30" i="42" s="1"/>
  <c r="H26" i="42"/>
  <c r="I26" i="42" s="1"/>
  <c r="L26" i="42" s="1"/>
  <c r="N26" i="42" s="1"/>
  <c r="H22" i="42"/>
  <c r="I22" i="42" s="1"/>
  <c r="L22" i="42" s="1"/>
  <c r="N22" i="42" s="1"/>
  <c r="H30" i="41"/>
  <c r="I30" i="41" s="1"/>
  <c r="L30" i="41" s="1"/>
  <c r="N30" i="41" s="1"/>
  <c r="H72" i="40"/>
  <c r="I72" i="40" s="1"/>
  <c r="L72" i="40" s="1"/>
  <c r="N72" i="40" s="1"/>
  <c r="H61" i="40"/>
  <c r="I61" i="40" s="1"/>
  <c r="L61" i="40" s="1"/>
  <c r="N61" i="40" s="1"/>
  <c r="H55" i="40"/>
  <c r="I55" i="40" s="1"/>
  <c r="H49" i="40"/>
  <c r="I49" i="40" s="1"/>
  <c r="L49" i="40" s="1"/>
  <c r="N49" i="40" s="1"/>
  <c r="H43" i="40"/>
  <c r="I43" i="40" s="1"/>
  <c r="L43" i="40" s="1"/>
  <c r="N43" i="40" s="1"/>
  <c r="H24" i="40"/>
  <c r="I24" i="40" s="1"/>
  <c r="L24" i="40" s="1"/>
  <c r="N24" i="40" s="1"/>
  <c r="H72" i="39"/>
  <c r="I72" i="39" s="1"/>
  <c r="L72" i="39" s="1"/>
  <c r="N72" i="39" s="1"/>
  <c r="H61" i="39"/>
  <c r="I61" i="39" s="1"/>
  <c r="L61" i="39" s="1"/>
  <c r="N61" i="39" s="1"/>
  <c r="H55" i="39"/>
  <c r="I55" i="39" s="1"/>
  <c r="H49" i="39"/>
  <c r="I49" i="39" s="1"/>
  <c r="L49" i="39" s="1"/>
  <c r="N49" i="39" s="1"/>
  <c r="H43" i="39"/>
  <c r="I43" i="39" s="1"/>
  <c r="L43" i="39" s="1"/>
  <c r="N43" i="39" s="1"/>
  <c r="H39" i="39"/>
  <c r="I39" i="39" s="1"/>
  <c r="L39" i="39" s="1"/>
  <c r="N39" i="39" s="1"/>
  <c r="H31" i="39"/>
  <c r="I31" i="39" s="1"/>
  <c r="L31" i="39" s="1"/>
  <c r="N31" i="39" s="1"/>
  <c r="H27" i="39"/>
  <c r="I27" i="39" s="1"/>
  <c r="H23" i="39"/>
  <c r="I23" i="39" s="1"/>
  <c r="L23" i="39" s="1"/>
  <c r="N23" i="39" s="1"/>
  <c r="H78" i="37"/>
  <c r="I78" i="37" s="1"/>
  <c r="L78" i="37" s="1"/>
  <c r="N78" i="37" s="1"/>
  <c r="H71" i="37"/>
  <c r="I71" i="37" s="1"/>
  <c r="L71" i="37" s="1"/>
  <c r="N71" i="37" s="1"/>
  <c r="H60" i="37"/>
  <c r="I60" i="37" s="1"/>
  <c r="L60" i="37" s="1"/>
  <c r="N60" i="37" s="1"/>
  <c r="H54" i="37"/>
  <c r="I54" i="37" s="1"/>
  <c r="L54" i="37" s="1"/>
  <c r="N54" i="37" s="1"/>
  <c r="H49" i="37"/>
  <c r="I49" i="37" s="1"/>
  <c r="L49" i="37" s="1"/>
  <c r="N49" i="37" s="1"/>
  <c r="H44" i="37"/>
  <c r="I44" i="37" s="1"/>
  <c r="H40" i="37"/>
  <c r="I40" i="37" s="1"/>
  <c r="L40" i="37" s="1"/>
  <c r="N40" i="37" s="1"/>
  <c r="H22" i="37"/>
  <c r="I22" i="37" s="1"/>
  <c r="L22" i="37" s="1"/>
  <c r="N22" i="37" s="1"/>
  <c r="H79" i="36"/>
  <c r="I79" i="36" s="1"/>
  <c r="L79" i="36" s="1"/>
  <c r="N79" i="36" s="1"/>
  <c r="H75" i="36"/>
  <c r="I75" i="36" s="1"/>
  <c r="L75" i="36" s="1"/>
  <c r="N75" i="36" s="1"/>
  <c r="H40" i="44"/>
  <c r="I40" i="44" s="1"/>
  <c r="L40" i="44" s="1"/>
  <c r="N40" i="44" s="1"/>
  <c r="H34" i="44"/>
  <c r="I34" i="44" s="1"/>
  <c r="H65" i="43"/>
  <c r="I65" i="43" s="1"/>
  <c r="H57" i="43"/>
  <c r="I57" i="43" s="1"/>
  <c r="L57" i="43" s="1"/>
  <c r="N57" i="43" s="1"/>
  <c r="H51" i="43"/>
  <c r="I51" i="43" s="1"/>
  <c r="L51" i="43" s="1"/>
  <c r="N51" i="43" s="1"/>
  <c r="H47" i="43"/>
  <c r="I47" i="43" s="1"/>
  <c r="L47" i="43" s="1"/>
  <c r="N47" i="43" s="1"/>
  <c r="H41" i="43"/>
  <c r="I41" i="43" s="1"/>
  <c r="L41" i="43" s="1"/>
  <c r="N41" i="43" s="1"/>
  <c r="H35" i="43"/>
  <c r="I35" i="43" s="1"/>
  <c r="H29" i="43"/>
  <c r="I29" i="43" s="1"/>
  <c r="L29" i="43" s="1"/>
  <c r="N29" i="43" s="1"/>
  <c r="H25" i="43"/>
  <c r="I25" i="43" s="1"/>
  <c r="L25" i="43" s="1"/>
  <c r="N25" i="43" s="1"/>
  <c r="H21" i="43"/>
  <c r="I21" i="43" s="1"/>
  <c r="L21" i="43" s="1"/>
  <c r="H65" i="42"/>
  <c r="I65" i="42" s="1"/>
  <c r="H57" i="42"/>
  <c r="I57" i="42" s="1"/>
  <c r="L57" i="42" s="1"/>
  <c r="N57" i="42" s="1"/>
  <c r="H51" i="42"/>
  <c r="I51" i="42" s="1"/>
  <c r="L51" i="42" s="1"/>
  <c r="N51" i="42" s="1"/>
  <c r="H74" i="41"/>
  <c r="I74" i="41" s="1"/>
  <c r="L74" i="41" s="1"/>
  <c r="N74" i="41" s="1"/>
  <c r="H65" i="41"/>
  <c r="I65" i="41" s="1"/>
  <c r="H57" i="41"/>
  <c r="I57" i="41" s="1"/>
  <c r="L57" i="41" s="1"/>
  <c r="N57" i="41" s="1"/>
  <c r="H51" i="41"/>
  <c r="I51" i="41" s="1"/>
  <c r="L51" i="41" s="1"/>
  <c r="N51" i="41" s="1"/>
  <c r="H47" i="41"/>
  <c r="I47" i="41" s="1"/>
  <c r="L47" i="41" s="1"/>
  <c r="N47" i="41" s="1"/>
  <c r="H41" i="41"/>
  <c r="I41" i="41" s="1"/>
  <c r="L41" i="41" s="1"/>
  <c r="N41" i="41" s="1"/>
  <c r="H35" i="41"/>
  <c r="I35" i="41" s="1"/>
  <c r="H26" i="41"/>
  <c r="I26" i="41" s="1"/>
  <c r="L26" i="41" s="1"/>
  <c r="N26" i="41" s="1"/>
  <c r="H22" i="41"/>
  <c r="I22" i="41" s="1"/>
  <c r="L22" i="41" s="1"/>
  <c r="N22" i="41" s="1"/>
  <c r="H39" i="40"/>
  <c r="I39" i="40" s="1"/>
  <c r="L39" i="40" s="1"/>
  <c r="N39" i="40" s="1"/>
  <c r="H31" i="40"/>
  <c r="I31" i="40" s="1"/>
  <c r="L31" i="40" s="1"/>
  <c r="N31" i="40" s="1"/>
  <c r="H27" i="40"/>
  <c r="I27" i="40" s="1"/>
  <c r="H75" i="39"/>
  <c r="I75" i="39" s="1"/>
  <c r="L75" i="39" s="1"/>
  <c r="N75" i="39" s="1"/>
  <c r="H76" i="38"/>
  <c r="I76" i="38" s="1"/>
  <c r="L76" i="38" s="1"/>
  <c r="N76" i="38" s="1"/>
  <c r="H62" i="38"/>
  <c r="I62" i="38" s="1"/>
  <c r="L62" i="38" s="1"/>
  <c r="N62" i="38" s="1"/>
  <c r="H56" i="38"/>
  <c r="I56" i="38" s="1"/>
  <c r="L56" i="38" s="1"/>
  <c r="N56" i="38" s="1"/>
  <c r="H50" i="38"/>
  <c r="I50" i="38" s="1"/>
  <c r="L50" i="38" s="1"/>
  <c r="N50" i="38" s="1"/>
  <c r="H44" i="38"/>
  <c r="I44" i="38" s="1"/>
  <c r="H40" i="38"/>
  <c r="I40" i="38" s="1"/>
  <c r="L40" i="38" s="1"/>
  <c r="N40" i="38" s="1"/>
  <c r="H34" i="38"/>
  <c r="I34" i="38" s="1"/>
  <c r="H28" i="38"/>
  <c r="I28" i="38" s="1"/>
  <c r="L28" i="38" s="1"/>
  <c r="N28" i="38" s="1"/>
  <c r="H24" i="38"/>
  <c r="I24" i="38" s="1"/>
  <c r="L24" i="38" s="1"/>
  <c r="N24" i="38" s="1"/>
  <c r="H75" i="35"/>
  <c r="I75" i="35" s="1"/>
  <c r="H34" i="37"/>
  <c r="I34" i="37" s="1"/>
  <c r="H25" i="37"/>
  <c r="I25" i="37" s="1"/>
  <c r="L25" i="37" s="1"/>
  <c r="N25" i="37" s="1"/>
  <c r="H80" i="45"/>
  <c r="I80" i="45" s="1"/>
  <c r="L80" i="45" s="1"/>
  <c r="N80" i="45" s="1"/>
  <c r="H71" i="45"/>
  <c r="I71" i="45" s="1"/>
  <c r="H60" i="45"/>
  <c r="I60" i="45" s="1"/>
  <c r="L60" i="45" s="1"/>
  <c r="N60" i="45" s="1"/>
  <c r="H54" i="45"/>
  <c r="I54" i="45" s="1"/>
  <c r="L54" i="45" s="1"/>
  <c r="N54" i="45" s="1"/>
  <c r="H48" i="45"/>
  <c r="I48" i="45" s="1"/>
  <c r="L48" i="45" s="1"/>
  <c r="N48" i="45" s="1"/>
  <c r="H42" i="45"/>
  <c r="I42" i="45" s="1"/>
  <c r="L42" i="45" s="1"/>
  <c r="N42" i="45" s="1"/>
  <c r="H36" i="45"/>
  <c r="I36" i="45" s="1"/>
  <c r="H30" i="45"/>
  <c r="I30" i="45" s="1"/>
  <c r="L30" i="45" s="1"/>
  <c r="N30" i="45" s="1"/>
  <c r="H26" i="45"/>
  <c r="I26" i="45" s="1"/>
  <c r="L26" i="45" s="1"/>
  <c r="N26" i="45" s="1"/>
  <c r="H22" i="45"/>
  <c r="I22" i="45" s="1"/>
  <c r="L22" i="45" s="1"/>
  <c r="N22" i="45" s="1"/>
  <c r="H76" i="44"/>
  <c r="I76" i="44" s="1"/>
  <c r="H72" i="44"/>
  <c r="I72" i="44" s="1"/>
  <c r="H61" i="44"/>
  <c r="I61" i="44" s="1"/>
  <c r="L61" i="44" s="1"/>
  <c r="N61" i="44" s="1"/>
  <c r="H55" i="44"/>
  <c r="I55" i="44" s="1"/>
  <c r="H49" i="44"/>
  <c r="I49" i="44" s="1"/>
  <c r="L49" i="44" s="1"/>
  <c r="N49" i="44" s="1"/>
  <c r="H43" i="44"/>
  <c r="I43" i="44" s="1"/>
  <c r="L43" i="44" s="1"/>
  <c r="N43" i="44" s="1"/>
  <c r="H28" i="44"/>
  <c r="I28" i="44" s="1"/>
  <c r="L28" i="44" s="1"/>
  <c r="N28" i="44" s="1"/>
  <c r="H24" i="44"/>
  <c r="I24" i="44" s="1"/>
  <c r="L24" i="44" s="1"/>
  <c r="N24" i="44" s="1"/>
  <c r="H74" i="43"/>
  <c r="I74" i="43" s="1"/>
  <c r="L74" i="43" s="1"/>
  <c r="N74" i="43" s="1"/>
  <c r="H47" i="42"/>
  <c r="I47" i="42" s="1"/>
  <c r="L47" i="42" s="1"/>
  <c r="N47" i="42" s="1"/>
  <c r="H41" i="42"/>
  <c r="I41" i="42" s="1"/>
  <c r="L41" i="42" s="1"/>
  <c r="N41" i="42" s="1"/>
  <c r="H35" i="42"/>
  <c r="I35" i="42" s="1"/>
  <c r="H29" i="42"/>
  <c r="I29" i="42" s="1"/>
  <c r="L29" i="42" s="1"/>
  <c r="N29" i="42" s="1"/>
  <c r="H25" i="42"/>
  <c r="I25" i="42" s="1"/>
  <c r="L25" i="42" s="1"/>
  <c r="N25" i="42" s="1"/>
  <c r="H21" i="42"/>
  <c r="I21" i="42" s="1"/>
  <c r="L21" i="42" s="1"/>
  <c r="H29" i="41"/>
  <c r="I29" i="41" s="1"/>
  <c r="L29" i="41" s="1"/>
  <c r="N29" i="41" s="1"/>
  <c r="H75" i="40"/>
  <c r="I75" i="40" s="1"/>
  <c r="L75" i="40" s="1"/>
  <c r="N75" i="40" s="1"/>
  <c r="H71" i="40"/>
  <c r="I71" i="40" s="1"/>
  <c r="L71" i="40" s="1"/>
  <c r="N71" i="40" s="1"/>
  <c r="H60" i="40"/>
  <c r="I60" i="40" s="1"/>
  <c r="L60" i="40" s="1"/>
  <c r="N60" i="40" s="1"/>
  <c r="H54" i="40"/>
  <c r="I54" i="40" s="1"/>
  <c r="L54" i="40" s="1"/>
  <c r="N54" i="40" s="1"/>
  <c r="H48" i="40"/>
  <c r="I48" i="40" s="1"/>
  <c r="L48" i="40" s="1"/>
  <c r="N48" i="40" s="1"/>
  <c r="H42" i="40"/>
  <c r="I42" i="40" s="1"/>
  <c r="L42" i="40" s="1"/>
  <c r="N42" i="40" s="1"/>
  <c r="H71" i="39"/>
  <c r="I71" i="39" s="1"/>
  <c r="L71" i="39" s="1"/>
  <c r="N71" i="39" s="1"/>
  <c r="H60" i="39"/>
  <c r="I60" i="39" s="1"/>
  <c r="L60" i="39" s="1"/>
  <c r="N60" i="39" s="1"/>
  <c r="H54" i="39"/>
  <c r="I54" i="39" s="1"/>
  <c r="L54" i="39" s="1"/>
  <c r="N54" i="39" s="1"/>
  <c r="H48" i="39"/>
  <c r="I48" i="39" s="1"/>
  <c r="L48" i="39" s="1"/>
  <c r="N48" i="39" s="1"/>
  <c r="H42" i="39"/>
  <c r="I42" i="39" s="1"/>
  <c r="L42" i="39" s="1"/>
  <c r="N42" i="39" s="1"/>
  <c r="H36" i="39"/>
  <c r="I36" i="39" s="1"/>
  <c r="H30" i="39"/>
  <c r="I30" i="39" s="1"/>
  <c r="L30" i="39" s="1"/>
  <c r="N30" i="39" s="1"/>
  <c r="H26" i="39"/>
  <c r="I26" i="39" s="1"/>
  <c r="L26" i="39" s="1"/>
  <c r="N26" i="39" s="1"/>
  <c r="H22" i="39"/>
  <c r="I22" i="39" s="1"/>
  <c r="L22" i="39" s="1"/>
  <c r="N22" i="39" s="1"/>
  <c r="H81" i="37"/>
  <c r="I81" i="37" s="1"/>
  <c r="L81" i="37" s="1"/>
  <c r="N81" i="37" s="1"/>
  <c r="H77" i="37"/>
  <c r="I77" i="37" s="1"/>
  <c r="L77" i="37" s="1"/>
  <c r="N77" i="37" s="1"/>
  <c r="H65" i="37"/>
  <c r="I65" i="37" s="1"/>
  <c r="H57" i="37"/>
  <c r="I57" i="37" s="1"/>
  <c r="L57" i="37" s="1"/>
  <c r="N57" i="37" s="1"/>
  <c r="H51" i="37"/>
  <c r="I51" i="37" s="1"/>
  <c r="L51" i="37" s="1"/>
  <c r="N51" i="37" s="1"/>
  <c r="H48" i="37"/>
  <c r="I48" i="37" s="1"/>
  <c r="L48" i="37" s="1"/>
  <c r="N48" i="37" s="1"/>
  <c r="H43" i="37"/>
  <c r="I43" i="37" s="1"/>
  <c r="L43" i="37" s="1"/>
  <c r="N43" i="37" s="1"/>
  <c r="H39" i="37"/>
  <c r="I39" i="37" s="1"/>
  <c r="L39" i="37" s="1"/>
  <c r="N39" i="37" s="1"/>
  <c r="H28" i="37"/>
  <c r="I28" i="37" s="1"/>
  <c r="L28" i="37" s="1"/>
  <c r="N28" i="37" s="1"/>
  <c r="H21" i="37"/>
  <c r="I21" i="37" s="1"/>
  <c r="L21" i="37" s="1"/>
  <c r="H78" i="36"/>
  <c r="I78" i="36" s="1"/>
  <c r="L78" i="36" s="1"/>
  <c r="N78" i="36" s="1"/>
  <c r="H71" i="36"/>
  <c r="I71" i="36" s="1"/>
  <c r="H39" i="44"/>
  <c r="I39" i="44" s="1"/>
  <c r="L39" i="44" s="1"/>
  <c r="N39" i="44" s="1"/>
  <c r="H31" i="44"/>
  <c r="I31" i="44" s="1"/>
  <c r="L31" i="44" s="1"/>
  <c r="N31" i="44" s="1"/>
  <c r="H73" i="43"/>
  <c r="I73" i="43" s="1"/>
  <c r="L73" i="43" s="1"/>
  <c r="N73" i="43" s="1"/>
  <c r="H62" i="43"/>
  <c r="I62" i="43" s="1"/>
  <c r="L62" i="43" s="1"/>
  <c r="N62" i="43" s="1"/>
  <c r="H56" i="43"/>
  <c r="I56" i="43" s="1"/>
  <c r="L56" i="43" s="1"/>
  <c r="N56" i="43" s="1"/>
  <c r="H50" i="43"/>
  <c r="I50" i="43" s="1"/>
  <c r="L50" i="43" s="1"/>
  <c r="N50" i="43" s="1"/>
  <c r="H44" i="43"/>
  <c r="I44" i="43" s="1"/>
  <c r="H40" i="43"/>
  <c r="I40" i="43" s="1"/>
  <c r="L40" i="43" s="1"/>
  <c r="N40" i="43" s="1"/>
  <c r="H34" i="43"/>
  <c r="I34" i="43" s="1"/>
  <c r="H28" i="43"/>
  <c r="I28" i="43" s="1"/>
  <c r="L28" i="43" s="1"/>
  <c r="N28" i="43" s="1"/>
  <c r="H24" i="43"/>
  <c r="I24" i="43" s="1"/>
  <c r="L24" i="43" s="1"/>
  <c r="N24" i="43" s="1"/>
  <c r="H74" i="42"/>
  <c r="I74" i="42" s="1"/>
  <c r="L74" i="42" s="1"/>
  <c r="N74" i="42" s="1"/>
  <c r="H73" i="42"/>
  <c r="I73" i="42" s="1"/>
  <c r="L73" i="42" s="1"/>
  <c r="N73" i="42" s="1"/>
  <c r="H62" i="42"/>
  <c r="I62" i="42" s="1"/>
  <c r="L62" i="42" s="1"/>
  <c r="N62" i="42" s="1"/>
  <c r="H56" i="42"/>
  <c r="I56" i="42" s="1"/>
  <c r="L56" i="42" s="1"/>
  <c r="N56" i="42" s="1"/>
  <c r="H50" i="42"/>
  <c r="I50" i="42" s="1"/>
  <c r="L50" i="42" s="1"/>
  <c r="N50" i="42" s="1"/>
  <c r="H73" i="41"/>
  <c r="I73" i="41" s="1"/>
  <c r="L73" i="41" s="1"/>
  <c r="N73" i="41" s="1"/>
  <c r="H62" i="41"/>
  <c r="I62" i="41" s="1"/>
  <c r="L62" i="41" s="1"/>
  <c r="N62" i="41" s="1"/>
  <c r="H56" i="41"/>
  <c r="I56" i="41" s="1"/>
  <c r="L56" i="41" s="1"/>
  <c r="N56" i="41" s="1"/>
  <c r="H50" i="41"/>
  <c r="I50" i="41" s="1"/>
  <c r="L50" i="41" s="1"/>
  <c r="N50" i="41" s="1"/>
  <c r="H44" i="41"/>
  <c r="I44" i="41" s="1"/>
  <c r="H40" i="41"/>
  <c r="I40" i="41" s="1"/>
  <c r="L40" i="41" s="1"/>
  <c r="N40" i="41" s="1"/>
  <c r="H34" i="41"/>
  <c r="I34" i="41" s="1"/>
  <c r="H25" i="41"/>
  <c r="I25" i="41" s="1"/>
  <c r="L25" i="41" s="1"/>
  <c r="N25" i="41" s="1"/>
  <c r="H21" i="41"/>
  <c r="I21" i="41" s="1"/>
  <c r="L21" i="41" s="1"/>
  <c r="H36" i="40"/>
  <c r="I36" i="40" s="1"/>
  <c r="H30" i="40"/>
  <c r="I30" i="40" s="1"/>
  <c r="L30" i="40" s="1"/>
  <c r="N30" i="40" s="1"/>
  <c r="H23" i="40"/>
  <c r="I23" i="40" s="1"/>
  <c r="L23" i="40" s="1"/>
  <c r="N23" i="40" s="1"/>
  <c r="H76" i="39"/>
  <c r="I76" i="39" s="1"/>
  <c r="L76" i="39" s="1"/>
  <c r="N76" i="39" s="1"/>
  <c r="H79" i="38"/>
  <c r="I79" i="38" s="1"/>
  <c r="L79" i="38" s="1"/>
  <c r="N79" i="38" s="1"/>
  <c r="H75" i="38"/>
  <c r="I75" i="38" s="1"/>
  <c r="L75" i="38" s="1"/>
  <c r="N75" i="38" s="1"/>
  <c r="H61" i="38"/>
  <c r="I61" i="38" s="1"/>
  <c r="L61" i="38" s="1"/>
  <c r="N61" i="38" s="1"/>
  <c r="H55" i="38"/>
  <c r="I55" i="38" s="1"/>
  <c r="H49" i="38"/>
  <c r="I49" i="38" s="1"/>
  <c r="L49" i="38" s="1"/>
  <c r="N49" i="38" s="1"/>
  <c r="H43" i="38"/>
  <c r="I43" i="38" s="1"/>
  <c r="L43" i="38" s="1"/>
  <c r="N43" i="38" s="1"/>
  <c r="H39" i="38"/>
  <c r="I39" i="38" s="1"/>
  <c r="L39" i="38" s="1"/>
  <c r="N39" i="38" s="1"/>
  <c r="H31" i="38"/>
  <c r="I31" i="38" s="1"/>
  <c r="L31" i="38" s="1"/>
  <c r="N31" i="38" s="1"/>
  <c r="H27" i="38"/>
  <c r="I27" i="38" s="1"/>
  <c r="H23" i="38"/>
  <c r="I23" i="38" s="1"/>
  <c r="L23" i="38" s="1"/>
  <c r="N23" i="38" s="1"/>
  <c r="H31" i="37"/>
  <c r="I31" i="37" s="1"/>
  <c r="L31" i="37" s="1"/>
  <c r="N31" i="37" s="1"/>
  <c r="H24" i="37"/>
  <c r="I24" i="37" s="1"/>
  <c r="L24" i="37" s="1"/>
  <c r="N24" i="37" s="1"/>
  <c r="H79" i="45"/>
  <c r="I79" i="45" s="1"/>
  <c r="L79" i="45" s="1"/>
  <c r="N79" i="45" s="1"/>
  <c r="H65" i="45"/>
  <c r="I65" i="45" s="1"/>
  <c r="H57" i="45"/>
  <c r="I57" i="45" s="1"/>
  <c r="L57" i="45" s="1"/>
  <c r="N57" i="45" s="1"/>
  <c r="H51" i="45"/>
  <c r="I51" i="45" s="1"/>
  <c r="L51" i="45" s="1"/>
  <c r="N51" i="45" s="1"/>
  <c r="H47" i="45"/>
  <c r="I47" i="45" s="1"/>
  <c r="L47" i="45" s="1"/>
  <c r="N47" i="45" s="1"/>
  <c r="H41" i="45"/>
  <c r="I41" i="45" s="1"/>
  <c r="L41" i="45" s="1"/>
  <c r="N41" i="45" s="1"/>
  <c r="H35" i="45"/>
  <c r="I35" i="45" s="1"/>
  <c r="H29" i="45"/>
  <c r="I29" i="45" s="1"/>
  <c r="L29" i="45" s="1"/>
  <c r="N29" i="45" s="1"/>
  <c r="H25" i="45"/>
  <c r="I25" i="45" s="1"/>
  <c r="L25" i="45" s="1"/>
  <c r="N25" i="45" s="1"/>
  <c r="H21" i="45"/>
  <c r="I21" i="45" s="1"/>
  <c r="L21" i="45" s="1"/>
  <c r="H77" i="44"/>
  <c r="I77" i="44" s="1"/>
  <c r="H80" i="44"/>
  <c r="I80" i="44" s="1"/>
  <c r="H71" i="44"/>
  <c r="I71" i="44" s="1"/>
  <c r="H60" i="44"/>
  <c r="I60" i="44" s="1"/>
  <c r="L60" i="44" s="1"/>
  <c r="N60" i="44" s="1"/>
  <c r="H54" i="44"/>
  <c r="I54" i="44" s="1"/>
  <c r="L54" i="44" s="1"/>
  <c r="N54" i="44" s="1"/>
  <c r="H48" i="44"/>
  <c r="I48" i="44" s="1"/>
  <c r="L48" i="44" s="1"/>
  <c r="N48" i="44" s="1"/>
  <c r="H42" i="44"/>
  <c r="I42" i="44" s="1"/>
  <c r="L42" i="44" s="1"/>
  <c r="N42" i="44" s="1"/>
  <c r="H27" i="44"/>
  <c r="I27" i="44" s="1"/>
  <c r="H23" i="44"/>
  <c r="I23" i="44" s="1"/>
  <c r="L23" i="44" s="1"/>
  <c r="N23" i="44" s="1"/>
  <c r="H75" i="43"/>
  <c r="I75" i="43" s="1"/>
  <c r="L75" i="43" s="1"/>
  <c r="N75" i="43" s="1"/>
  <c r="H44" i="42"/>
  <c r="I44" i="42" s="1"/>
  <c r="H40" i="42"/>
  <c r="I40" i="42" s="1"/>
  <c r="L40" i="42" s="1"/>
  <c r="N40" i="42" s="1"/>
  <c r="H34" i="42"/>
  <c r="I34" i="42" s="1"/>
  <c r="H28" i="42"/>
  <c r="I28" i="42" s="1"/>
  <c r="L28" i="42" s="1"/>
  <c r="N28" i="42" s="1"/>
  <c r="H24" i="42"/>
  <c r="I24" i="42" s="1"/>
  <c r="L24" i="42" s="1"/>
  <c r="N24" i="42" s="1"/>
  <c r="H28" i="41"/>
  <c r="I28" i="41" s="1"/>
  <c r="L28" i="41" s="1"/>
  <c r="N28" i="41" s="1"/>
  <c r="H74" i="40"/>
  <c r="I74" i="40" s="1"/>
  <c r="L74" i="40" s="1"/>
  <c r="N74" i="40" s="1"/>
  <c r="H65" i="40"/>
  <c r="I65" i="40" s="1"/>
  <c r="H57" i="40"/>
  <c r="I57" i="40" s="1"/>
  <c r="L57" i="40" s="1"/>
  <c r="N57" i="40" s="1"/>
  <c r="H51" i="40"/>
  <c r="I51" i="40" s="1"/>
  <c r="L51" i="40" s="1"/>
  <c r="N51" i="40" s="1"/>
  <c r="H47" i="40"/>
  <c r="I47" i="40" s="1"/>
  <c r="L47" i="40" s="1"/>
  <c r="N47" i="40" s="1"/>
  <c r="H41" i="40"/>
  <c r="I41" i="40" s="1"/>
  <c r="L41" i="40" s="1"/>
  <c r="N41" i="40" s="1"/>
  <c r="H26" i="40"/>
  <c r="I26" i="40" s="1"/>
  <c r="L26" i="40" s="1"/>
  <c r="N26" i="40" s="1"/>
  <c r="H74" i="39"/>
  <c r="I74" i="39" s="1"/>
  <c r="L74" i="39" s="1"/>
  <c r="N74" i="39" s="1"/>
  <c r="H65" i="39"/>
  <c r="I65" i="39" s="1"/>
  <c r="H57" i="39"/>
  <c r="I57" i="39" s="1"/>
  <c r="L57" i="39" s="1"/>
  <c r="N57" i="39" s="1"/>
  <c r="H51" i="39"/>
  <c r="I51" i="39" s="1"/>
  <c r="L51" i="39" s="1"/>
  <c r="N51" i="39" s="1"/>
  <c r="H47" i="39"/>
  <c r="I47" i="39" s="1"/>
  <c r="L47" i="39" s="1"/>
  <c r="N47" i="39" s="1"/>
  <c r="H41" i="39"/>
  <c r="I41" i="39" s="1"/>
  <c r="L41" i="39" s="1"/>
  <c r="N41" i="39" s="1"/>
  <c r="H35" i="39"/>
  <c r="I35" i="39" s="1"/>
  <c r="H29" i="39"/>
  <c r="I29" i="39" s="1"/>
  <c r="L29" i="39" s="1"/>
  <c r="N29" i="39" s="1"/>
  <c r="H25" i="39"/>
  <c r="I25" i="39" s="1"/>
  <c r="L25" i="39" s="1"/>
  <c r="N25" i="39" s="1"/>
  <c r="H21" i="39"/>
  <c r="I21" i="39" s="1"/>
  <c r="L21" i="39" s="1"/>
  <c r="H80" i="37"/>
  <c r="I80" i="37" s="1"/>
  <c r="L80" i="37" s="1"/>
  <c r="N80" i="37" s="1"/>
  <c r="H76" i="37"/>
  <c r="I76" i="37" s="1"/>
  <c r="L76" i="37" s="1"/>
  <c r="N76" i="37" s="1"/>
  <c r="H62" i="37"/>
  <c r="I62" i="37" s="1"/>
  <c r="L62" i="37" s="1"/>
  <c r="N62" i="37" s="1"/>
  <c r="H56" i="37"/>
  <c r="I56" i="37" s="1"/>
  <c r="L56" i="37" s="1"/>
  <c r="N56" i="37" s="1"/>
  <c r="H50" i="37"/>
  <c r="I50" i="37" s="1"/>
  <c r="L50" i="37" s="1"/>
  <c r="N50" i="37" s="1"/>
  <c r="H47" i="37"/>
  <c r="I47" i="37" s="1"/>
  <c r="L47" i="37" s="1"/>
  <c r="N47" i="37" s="1"/>
  <c r="H42" i="37"/>
  <c r="I42" i="37" s="1"/>
  <c r="L42" i="37" s="1"/>
  <c r="N42" i="37" s="1"/>
  <c r="H27" i="37"/>
  <c r="I27" i="37" s="1"/>
  <c r="H81" i="36"/>
  <c r="I81" i="36" s="1"/>
  <c r="L81" i="36" s="1"/>
  <c r="N81" i="36" s="1"/>
  <c r="H77" i="36"/>
  <c r="I77" i="36" s="1"/>
  <c r="L77" i="36" s="1"/>
  <c r="N77" i="36" s="1"/>
  <c r="H50" i="45"/>
  <c r="I50" i="45" s="1"/>
  <c r="L50" i="45" s="1"/>
  <c r="N50" i="45" s="1"/>
  <c r="H51" i="44"/>
  <c r="I51" i="44" s="1"/>
  <c r="L51" i="44" s="1"/>
  <c r="N51" i="44" s="1"/>
  <c r="H26" i="44"/>
  <c r="I26" i="44" s="1"/>
  <c r="L26" i="44" s="1"/>
  <c r="N26" i="44" s="1"/>
  <c r="H43" i="42"/>
  <c r="I43" i="42" s="1"/>
  <c r="L43" i="42" s="1"/>
  <c r="N43" i="42" s="1"/>
  <c r="H31" i="42"/>
  <c r="I31" i="42" s="1"/>
  <c r="L31" i="42" s="1"/>
  <c r="N31" i="42" s="1"/>
  <c r="H27" i="42"/>
  <c r="I27" i="42" s="1"/>
  <c r="H23" i="42"/>
  <c r="I23" i="42" s="1"/>
  <c r="L23" i="42" s="1"/>
  <c r="N23" i="42" s="1"/>
  <c r="H73" i="40"/>
  <c r="I73" i="40" s="1"/>
  <c r="L73" i="40" s="1"/>
  <c r="N73" i="40" s="1"/>
  <c r="H56" i="40"/>
  <c r="I56" i="40" s="1"/>
  <c r="L56" i="40" s="1"/>
  <c r="N56" i="40" s="1"/>
  <c r="H44" i="40"/>
  <c r="I44" i="40" s="1"/>
  <c r="H25" i="40"/>
  <c r="I25" i="40" s="1"/>
  <c r="L25" i="40" s="1"/>
  <c r="N25" i="40" s="1"/>
  <c r="H62" i="39"/>
  <c r="I62" i="39" s="1"/>
  <c r="L62" i="39" s="1"/>
  <c r="N62" i="39" s="1"/>
  <c r="H50" i="39"/>
  <c r="I50" i="39" s="1"/>
  <c r="L50" i="39" s="1"/>
  <c r="N50" i="39" s="1"/>
  <c r="H40" i="39"/>
  <c r="I40" i="39" s="1"/>
  <c r="L40" i="39" s="1"/>
  <c r="N40" i="39" s="1"/>
  <c r="H28" i="39"/>
  <c r="I28" i="39" s="1"/>
  <c r="L28" i="39" s="1"/>
  <c r="N28" i="39" s="1"/>
  <c r="H79" i="37"/>
  <c r="I79" i="37" s="1"/>
  <c r="L79" i="37" s="1"/>
  <c r="N79" i="37" s="1"/>
  <c r="H61" i="37"/>
  <c r="I61" i="37" s="1"/>
  <c r="L61" i="37" s="1"/>
  <c r="N61" i="37" s="1"/>
  <c r="H41" i="37"/>
  <c r="I41" i="37" s="1"/>
  <c r="L41" i="37" s="1"/>
  <c r="N41" i="37" s="1"/>
  <c r="H80" i="36"/>
  <c r="I80" i="36" s="1"/>
  <c r="L80" i="36" s="1"/>
  <c r="N80" i="36" s="1"/>
  <c r="H79" i="44"/>
  <c r="I79" i="44" s="1"/>
  <c r="H36" i="44"/>
  <c r="I36" i="44" s="1"/>
  <c r="H30" i="44"/>
  <c r="I30" i="44" s="1"/>
  <c r="L30" i="44" s="1"/>
  <c r="N30" i="44" s="1"/>
  <c r="H72" i="43"/>
  <c r="I72" i="43" s="1"/>
  <c r="L72" i="43" s="1"/>
  <c r="N72" i="43" s="1"/>
  <c r="H61" i="43"/>
  <c r="I61" i="43" s="1"/>
  <c r="L61" i="43" s="1"/>
  <c r="N61" i="43" s="1"/>
  <c r="H55" i="43"/>
  <c r="I55" i="43" s="1"/>
  <c r="H49" i="43"/>
  <c r="I49" i="43" s="1"/>
  <c r="L49" i="43" s="1"/>
  <c r="N49" i="43" s="1"/>
  <c r="H43" i="43"/>
  <c r="I43" i="43" s="1"/>
  <c r="L43" i="43" s="1"/>
  <c r="N43" i="43" s="1"/>
  <c r="H39" i="43"/>
  <c r="I39" i="43" s="1"/>
  <c r="L39" i="43" s="1"/>
  <c r="N39" i="43" s="1"/>
  <c r="H31" i="43"/>
  <c r="I31" i="43" s="1"/>
  <c r="L31" i="43" s="1"/>
  <c r="N31" i="43" s="1"/>
  <c r="H27" i="43"/>
  <c r="I27" i="43" s="1"/>
  <c r="H23" i="43"/>
  <c r="I23" i="43" s="1"/>
  <c r="L23" i="43" s="1"/>
  <c r="N23" i="43" s="1"/>
  <c r="H72" i="42"/>
  <c r="I72" i="42" s="1"/>
  <c r="L72" i="42" s="1"/>
  <c r="N72" i="42" s="1"/>
  <c r="H61" i="42"/>
  <c r="I61" i="42" s="1"/>
  <c r="L61" i="42" s="1"/>
  <c r="N61" i="42" s="1"/>
  <c r="H55" i="42"/>
  <c r="I55" i="42" s="1"/>
  <c r="H49" i="42"/>
  <c r="I49" i="42" s="1"/>
  <c r="L49" i="42" s="1"/>
  <c r="N49" i="42" s="1"/>
  <c r="H72" i="41"/>
  <c r="I72" i="41" s="1"/>
  <c r="L72" i="41" s="1"/>
  <c r="N72" i="41" s="1"/>
  <c r="H61" i="41"/>
  <c r="I61" i="41" s="1"/>
  <c r="L61" i="41" s="1"/>
  <c r="N61" i="41" s="1"/>
  <c r="H55" i="41"/>
  <c r="I55" i="41" s="1"/>
  <c r="H49" i="41"/>
  <c r="I49" i="41" s="1"/>
  <c r="L49" i="41" s="1"/>
  <c r="N49" i="41" s="1"/>
  <c r="H43" i="41"/>
  <c r="I43" i="41" s="1"/>
  <c r="L43" i="41" s="1"/>
  <c r="N43" i="41" s="1"/>
  <c r="H39" i="41"/>
  <c r="I39" i="41" s="1"/>
  <c r="L39" i="41" s="1"/>
  <c r="N39" i="41" s="1"/>
  <c r="H31" i="41"/>
  <c r="I31" i="41" s="1"/>
  <c r="L31" i="41" s="1"/>
  <c r="N31" i="41" s="1"/>
  <c r="H24" i="41"/>
  <c r="I24" i="41" s="1"/>
  <c r="L24" i="41" s="1"/>
  <c r="N24" i="41" s="1"/>
  <c r="H35" i="40"/>
  <c r="I35" i="40" s="1"/>
  <c r="H29" i="40"/>
  <c r="I29" i="40" s="1"/>
  <c r="L29" i="40" s="1"/>
  <c r="N29" i="40" s="1"/>
  <c r="H22" i="40"/>
  <c r="I22" i="40" s="1"/>
  <c r="L22" i="40" s="1"/>
  <c r="N22" i="40" s="1"/>
  <c r="H77" i="39"/>
  <c r="I77" i="39" s="1"/>
  <c r="L77" i="39" s="1"/>
  <c r="N77" i="39" s="1"/>
  <c r="H78" i="38"/>
  <c r="I78" i="38" s="1"/>
  <c r="L78" i="38" s="1"/>
  <c r="N78" i="38" s="1"/>
  <c r="H71" i="38"/>
  <c r="I71" i="38" s="1"/>
  <c r="H60" i="38"/>
  <c r="I60" i="38" s="1"/>
  <c r="L60" i="38" s="1"/>
  <c r="N60" i="38" s="1"/>
  <c r="H54" i="38"/>
  <c r="I54" i="38" s="1"/>
  <c r="L54" i="38" s="1"/>
  <c r="N54" i="38" s="1"/>
  <c r="H48" i="38"/>
  <c r="I48" i="38" s="1"/>
  <c r="L48" i="38" s="1"/>
  <c r="N48" i="38" s="1"/>
  <c r="H42" i="38"/>
  <c r="I42" i="38" s="1"/>
  <c r="L42" i="38" s="1"/>
  <c r="N42" i="38" s="1"/>
  <c r="H36" i="38"/>
  <c r="I36" i="38" s="1"/>
  <c r="H30" i="38"/>
  <c r="I30" i="38" s="1"/>
  <c r="L30" i="38" s="1"/>
  <c r="N30" i="38" s="1"/>
  <c r="H26" i="38"/>
  <c r="I26" i="38" s="1"/>
  <c r="L26" i="38" s="1"/>
  <c r="N26" i="38" s="1"/>
  <c r="H22" i="38"/>
  <c r="I22" i="38" s="1"/>
  <c r="L22" i="38" s="1"/>
  <c r="N22" i="38" s="1"/>
  <c r="H36" i="37"/>
  <c r="I36" i="37" s="1"/>
  <c r="H30" i="37"/>
  <c r="I30" i="37" s="1"/>
  <c r="L30" i="37" s="1"/>
  <c r="N30" i="37" s="1"/>
  <c r="H82" i="45"/>
  <c r="I82" i="45" s="1"/>
  <c r="L82" i="45" s="1"/>
  <c r="N82" i="45" s="1"/>
  <c r="H76" i="45"/>
  <c r="I76" i="45" s="1"/>
  <c r="L76" i="45" s="1"/>
  <c r="N76" i="45" s="1"/>
  <c r="H62" i="45"/>
  <c r="I62" i="45" s="1"/>
  <c r="L62" i="45" s="1"/>
  <c r="N62" i="45" s="1"/>
  <c r="H56" i="45"/>
  <c r="I56" i="45" s="1"/>
  <c r="L56" i="45" s="1"/>
  <c r="N56" i="45" s="1"/>
  <c r="H44" i="45"/>
  <c r="I44" i="45" s="1"/>
  <c r="H40" i="45"/>
  <c r="I40" i="45" s="1"/>
  <c r="L40" i="45" s="1"/>
  <c r="N40" i="45" s="1"/>
  <c r="H34" i="45"/>
  <c r="I34" i="45" s="1"/>
  <c r="H28" i="45"/>
  <c r="I28" i="45" s="1"/>
  <c r="L28" i="45" s="1"/>
  <c r="N28" i="45" s="1"/>
  <c r="H24" i="45"/>
  <c r="I24" i="45" s="1"/>
  <c r="L24" i="45" s="1"/>
  <c r="N24" i="45" s="1"/>
  <c r="H78" i="44"/>
  <c r="I78" i="44" s="1"/>
  <c r="H74" i="44"/>
  <c r="I74" i="44" s="1"/>
  <c r="H65" i="44"/>
  <c r="I65" i="44" s="1"/>
  <c r="H57" i="44"/>
  <c r="I57" i="44" s="1"/>
  <c r="L57" i="44" s="1"/>
  <c r="N57" i="44" s="1"/>
  <c r="H47" i="44"/>
  <c r="I47" i="44" s="1"/>
  <c r="L47" i="44" s="1"/>
  <c r="N47" i="44" s="1"/>
  <c r="H41" i="44"/>
  <c r="I41" i="44" s="1"/>
  <c r="L41" i="44" s="1"/>
  <c r="N41" i="44" s="1"/>
  <c r="H22" i="44"/>
  <c r="I22" i="44" s="1"/>
  <c r="L22" i="44" s="1"/>
  <c r="N22" i="44" s="1"/>
  <c r="H39" i="42"/>
  <c r="I39" i="42" s="1"/>
  <c r="L39" i="42" s="1"/>
  <c r="N39" i="42" s="1"/>
  <c r="H62" i="40"/>
  <c r="I62" i="40" s="1"/>
  <c r="L62" i="40" s="1"/>
  <c r="N62" i="40" s="1"/>
  <c r="H50" i="40"/>
  <c r="I50" i="40" s="1"/>
  <c r="L50" i="40" s="1"/>
  <c r="N50" i="40" s="1"/>
  <c r="H73" i="39"/>
  <c r="I73" i="39" s="1"/>
  <c r="L73" i="39" s="1"/>
  <c r="N73" i="39" s="1"/>
  <c r="H56" i="39"/>
  <c r="I56" i="39" s="1"/>
  <c r="L56" i="39" s="1"/>
  <c r="N56" i="39" s="1"/>
  <c r="H44" i="39"/>
  <c r="I44" i="39" s="1"/>
  <c r="H34" i="39"/>
  <c r="I34" i="39" s="1"/>
  <c r="H24" i="39"/>
  <c r="I24" i="39" s="1"/>
  <c r="L24" i="39" s="1"/>
  <c r="N24" i="39" s="1"/>
  <c r="H75" i="37"/>
  <c r="I75" i="37" s="1"/>
  <c r="L75" i="37" s="1"/>
  <c r="N75" i="37" s="1"/>
  <c r="H55" i="37"/>
  <c r="I55" i="37" s="1"/>
  <c r="H23" i="37"/>
  <c r="I23" i="37" s="1"/>
  <c r="L23" i="37" s="1"/>
  <c r="N23" i="37" s="1"/>
  <c r="H76" i="36"/>
  <c r="I76" i="36" s="1"/>
  <c r="L76" i="36" s="1"/>
  <c r="N76" i="36" s="1"/>
  <c r="H81" i="44"/>
  <c r="I81" i="44" s="1"/>
  <c r="H83" i="44"/>
  <c r="I83" i="44" s="1"/>
  <c r="H82" i="44"/>
  <c r="I82" i="44" s="1"/>
  <c r="H73" i="26"/>
  <c r="I73" i="26" s="1"/>
  <c r="H76" i="26"/>
  <c r="I76" i="26" s="1"/>
  <c r="H74" i="26"/>
  <c r="I74" i="26" s="1"/>
  <c r="H72" i="26"/>
  <c r="I72" i="26" s="1"/>
  <c r="H75" i="26"/>
  <c r="I75" i="26" s="1"/>
  <c r="H49" i="36"/>
  <c r="I49" i="36" s="1"/>
  <c r="L49" i="36" s="1"/>
  <c r="N49" i="36" s="1"/>
  <c r="H40" i="36"/>
  <c r="I40" i="36" s="1"/>
  <c r="L40" i="36" s="1"/>
  <c r="N40" i="36" s="1"/>
  <c r="H23" i="36"/>
  <c r="I23" i="36" s="1"/>
  <c r="L23" i="36" s="1"/>
  <c r="N23" i="36" s="1"/>
  <c r="H42" i="36"/>
  <c r="I42" i="36" s="1"/>
  <c r="L42" i="36" s="1"/>
  <c r="N42" i="36" s="1"/>
  <c r="H36" i="36"/>
  <c r="I36" i="36" s="1"/>
  <c r="H31" i="36"/>
  <c r="I31" i="36" s="1"/>
  <c r="L31" i="36" s="1"/>
  <c r="N31" i="36" s="1"/>
  <c r="H62" i="36"/>
  <c r="I62" i="36" s="1"/>
  <c r="L62" i="36" s="1"/>
  <c r="N62" i="36" s="1"/>
  <c r="H60" i="36"/>
  <c r="I60" i="36" s="1"/>
  <c r="L60" i="36" s="1"/>
  <c r="N60" i="36" s="1"/>
  <c r="H39" i="36"/>
  <c r="I39" i="36" s="1"/>
  <c r="L39" i="36" s="1"/>
  <c r="N39" i="36" s="1"/>
  <c r="H25" i="36"/>
  <c r="I25" i="36" s="1"/>
  <c r="L25" i="36" s="1"/>
  <c r="N25" i="36" s="1"/>
  <c r="H56" i="36"/>
  <c r="I56" i="36" s="1"/>
  <c r="L56" i="36" s="1"/>
  <c r="N56" i="36" s="1"/>
  <c r="H51" i="36"/>
  <c r="I51" i="36" s="1"/>
  <c r="L51" i="36" s="1"/>
  <c r="N51" i="36" s="1"/>
  <c r="H35" i="36"/>
  <c r="I35" i="36" s="1"/>
  <c r="H28" i="36"/>
  <c r="I28" i="36" s="1"/>
  <c r="L28" i="36" s="1"/>
  <c r="N28" i="36" s="1"/>
  <c r="H22" i="36"/>
  <c r="I22" i="36" s="1"/>
  <c r="L22" i="36" s="1"/>
  <c r="N22" i="36" s="1"/>
  <c r="H48" i="36"/>
  <c r="I48" i="36" s="1"/>
  <c r="L48" i="36" s="1"/>
  <c r="N48" i="36" s="1"/>
  <c r="H41" i="36"/>
  <c r="I41" i="36" s="1"/>
  <c r="L41" i="36" s="1"/>
  <c r="N41" i="36" s="1"/>
  <c r="H30" i="36"/>
  <c r="I30" i="36" s="1"/>
  <c r="L30" i="36" s="1"/>
  <c r="N30" i="36" s="1"/>
  <c r="H55" i="36"/>
  <c r="I55" i="36" s="1"/>
  <c r="H50" i="36"/>
  <c r="I50" i="36" s="1"/>
  <c r="L50" i="36" s="1"/>
  <c r="N50" i="36" s="1"/>
  <c r="H44" i="36"/>
  <c r="I44" i="36" s="1"/>
  <c r="H34" i="36"/>
  <c r="I34" i="36" s="1"/>
  <c r="H27" i="36"/>
  <c r="I27" i="36" s="1"/>
  <c r="H57" i="36"/>
  <c r="I57" i="36" s="1"/>
  <c r="L57" i="36" s="1"/>
  <c r="N57" i="36" s="1"/>
  <c r="H54" i="36"/>
  <c r="I54" i="36" s="1"/>
  <c r="L54" i="36" s="1"/>
  <c r="N54" i="36" s="1"/>
  <c r="H43" i="36"/>
  <c r="I43" i="36" s="1"/>
  <c r="L43" i="36" s="1"/>
  <c r="N43" i="36" s="1"/>
  <c r="H29" i="36"/>
  <c r="I29" i="36" s="1"/>
  <c r="L29" i="36" s="1"/>
  <c r="N29" i="36" s="1"/>
  <c r="H26" i="36"/>
  <c r="I26" i="36" s="1"/>
  <c r="L26" i="36" s="1"/>
  <c r="N26" i="36" s="1"/>
  <c r="H21" i="36"/>
  <c r="I21" i="36" s="1"/>
  <c r="L21" i="36" s="1"/>
  <c r="H61" i="36"/>
  <c r="I61" i="36" s="1"/>
  <c r="L61" i="36" s="1"/>
  <c r="N61" i="36" s="1"/>
  <c r="H47" i="36"/>
  <c r="I47" i="36" s="1"/>
  <c r="L47" i="36" s="1"/>
  <c r="N47" i="36" s="1"/>
  <c r="H65" i="36"/>
  <c r="I65" i="36" s="1"/>
  <c r="H24" i="36"/>
  <c r="I24" i="36" s="1"/>
  <c r="L24" i="36" s="1"/>
  <c r="N24" i="36" s="1"/>
  <c r="H62" i="35"/>
  <c r="I62" i="35" s="1"/>
  <c r="L62" i="35" s="1"/>
  <c r="N62" i="35" s="1"/>
  <c r="H60" i="35"/>
  <c r="I60" i="35" s="1"/>
  <c r="L60" i="35" s="1"/>
  <c r="N60" i="35" s="1"/>
  <c r="H56" i="35"/>
  <c r="I56" i="35" s="1"/>
  <c r="L56" i="35" s="1"/>
  <c r="N56" i="35" s="1"/>
  <c r="H51" i="35"/>
  <c r="I51" i="35" s="1"/>
  <c r="L51" i="35" s="1"/>
  <c r="N51" i="35" s="1"/>
  <c r="H44" i="35"/>
  <c r="I44" i="35" s="1"/>
  <c r="H42" i="35"/>
  <c r="I42" i="35" s="1"/>
  <c r="L42" i="35" s="1"/>
  <c r="N42" i="35" s="1"/>
  <c r="H41" i="35"/>
  <c r="I41" i="35" s="1"/>
  <c r="L41" i="35" s="1"/>
  <c r="N41" i="35" s="1"/>
  <c r="H35" i="35"/>
  <c r="I35" i="35" s="1"/>
  <c r="H30" i="35"/>
  <c r="I30" i="35" s="1"/>
  <c r="L30" i="35" s="1"/>
  <c r="N30" i="35" s="1"/>
  <c r="H74" i="35"/>
  <c r="I74" i="35" s="1"/>
  <c r="H48" i="35"/>
  <c r="I48" i="35" s="1"/>
  <c r="L48" i="35" s="1"/>
  <c r="N48" i="35" s="1"/>
  <c r="H27" i="35"/>
  <c r="I27" i="35" s="1"/>
  <c r="H71" i="35"/>
  <c r="I71" i="35" s="1"/>
  <c r="H55" i="35"/>
  <c r="I55" i="35" s="1"/>
  <c r="H34" i="35"/>
  <c r="I34" i="35" s="1"/>
  <c r="H29" i="35"/>
  <c r="I29" i="35" s="1"/>
  <c r="L29" i="35" s="1"/>
  <c r="N29" i="35" s="1"/>
  <c r="H23" i="35"/>
  <c r="I23" i="35" s="1"/>
  <c r="L23" i="35" s="1"/>
  <c r="N23" i="35" s="1"/>
  <c r="H61" i="35"/>
  <c r="I61" i="35" s="1"/>
  <c r="L61" i="35" s="1"/>
  <c r="N61" i="35" s="1"/>
  <c r="H50" i="35"/>
  <c r="I50" i="35" s="1"/>
  <c r="L50" i="35" s="1"/>
  <c r="N50" i="35" s="1"/>
  <c r="H47" i="35"/>
  <c r="I47" i="35" s="1"/>
  <c r="L47" i="35" s="1"/>
  <c r="N47" i="35" s="1"/>
  <c r="H43" i="35"/>
  <c r="I43" i="35" s="1"/>
  <c r="L43" i="35" s="1"/>
  <c r="N43" i="35" s="1"/>
  <c r="H40" i="35"/>
  <c r="I40" i="35" s="1"/>
  <c r="L40" i="35" s="1"/>
  <c r="N40" i="35" s="1"/>
  <c r="H26" i="35"/>
  <c r="I26" i="35" s="1"/>
  <c r="L26" i="35" s="1"/>
  <c r="N26" i="35" s="1"/>
  <c r="H76" i="35"/>
  <c r="I76" i="35" s="1"/>
  <c r="H39" i="35"/>
  <c r="I39" i="35" s="1"/>
  <c r="L39" i="35" s="1"/>
  <c r="N39" i="35" s="1"/>
  <c r="H25" i="35"/>
  <c r="I25" i="35" s="1"/>
  <c r="L25" i="35" s="1"/>
  <c r="N25" i="35" s="1"/>
  <c r="H57" i="35"/>
  <c r="I57" i="35" s="1"/>
  <c r="L57" i="35" s="1"/>
  <c r="N57" i="35" s="1"/>
  <c r="H31" i="35"/>
  <c r="I31" i="35" s="1"/>
  <c r="L31" i="35" s="1"/>
  <c r="N31" i="35" s="1"/>
  <c r="H49" i="35"/>
  <c r="I49" i="35" s="1"/>
  <c r="L49" i="35" s="1"/>
  <c r="N49" i="35" s="1"/>
  <c r="H72" i="35"/>
  <c r="I72" i="35" s="1"/>
  <c r="H54" i="35"/>
  <c r="I54" i="35" s="1"/>
  <c r="L54" i="35" s="1"/>
  <c r="N54" i="35" s="1"/>
  <c r="H65" i="35"/>
  <c r="I65" i="35" s="1"/>
  <c r="H24" i="35"/>
  <c r="I24" i="35" s="1"/>
  <c r="L24" i="35" s="1"/>
  <c r="N24" i="35" s="1"/>
  <c r="H36" i="35"/>
  <c r="I36" i="35" s="1"/>
  <c r="H28" i="35"/>
  <c r="I28" i="35" s="1"/>
  <c r="L28" i="35" s="1"/>
  <c r="N28" i="35" s="1"/>
  <c r="H22" i="35"/>
  <c r="I22" i="35" s="1"/>
  <c r="L22" i="35" s="1"/>
  <c r="N22" i="35" s="1"/>
  <c r="H73" i="35"/>
  <c r="I73" i="35" s="1"/>
  <c r="H21" i="35"/>
  <c r="I21" i="35" s="1"/>
  <c r="L21" i="35" s="1"/>
  <c r="H28" i="34"/>
  <c r="I28" i="34" s="1"/>
  <c r="L28" i="34" s="1"/>
  <c r="N28" i="34" s="1"/>
  <c r="H76" i="34"/>
  <c r="I76" i="34" s="1"/>
  <c r="L76" i="34" s="1"/>
  <c r="N76" i="34" s="1"/>
  <c r="H73" i="34"/>
  <c r="I73" i="34" s="1"/>
  <c r="L73" i="34" s="1"/>
  <c r="N73" i="34" s="1"/>
  <c r="H62" i="34"/>
  <c r="I62" i="34" s="1"/>
  <c r="L62" i="34" s="1"/>
  <c r="N62" i="34" s="1"/>
  <c r="H54" i="34"/>
  <c r="I54" i="34" s="1"/>
  <c r="L54" i="34" s="1"/>
  <c r="N54" i="34" s="1"/>
  <c r="H49" i="34"/>
  <c r="I49" i="34" s="1"/>
  <c r="L49" i="34" s="1"/>
  <c r="N49" i="34" s="1"/>
  <c r="H44" i="34"/>
  <c r="I44" i="34" s="1"/>
  <c r="H36" i="34"/>
  <c r="I36" i="34" s="1"/>
  <c r="H31" i="34"/>
  <c r="I31" i="34" s="1"/>
  <c r="L31" i="34" s="1"/>
  <c r="N31" i="34" s="1"/>
  <c r="H24" i="34"/>
  <c r="I24" i="34" s="1"/>
  <c r="L24" i="34" s="1"/>
  <c r="N24" i="34" s="1"/>
  <c r="H57" i="34"/>
  <c r="I57" i="34" s="1"/>
  <c r="L57" i="34" s="1"/>
  <c r="N57" i="34" s="1"/>
  <c r="H40" i="34"/>
  <c r="I40" i="34" s="1"/>
  <c r="L40" i="34" s="1"/>
  <c r="N40" i="34" s="1"/>
  <c r="H27" i="34"/>
  <c r="I27" i="34" s="1"/>
  <c r="H75" i="34"/>
  <c r="I75" i="34" s="1"/>
  <c r="L75" i="34" s="1"/>
  <c r="N75" i="34" s="1"/>
  <c r="H48" i="34"/>
  <c r="I48" i="34" s="1"/>
  <c r="L48" i="34" s="1"/>
  <c r="N48" i="34" s="1"/>
  <c r="H43" i="34"/>
  <c r="I43" i="34" s="1"/>
  <c r="L43" i="34" s="1"/>
  <c r="N43" i="34" s="1"/>
  <c r="H35" i="34"/>
  <c r="I35" i="34" s="1"/>
  <c r="H30" i="34"/>
  <c r="I30" i="34" s="1"/>
  <c r="L30" i="34" s="1"/>
  <c r="N30" i="34" s="1"/>
  <c r="H23" i="34"/>
  <c r="I23" i="34" s="1"/>
  <c r="L23" i="34" s="1"/>
  <c r="N23" i="34" s="1"/>
  <c r="H72" i="34"/>
  <c r="I72" i="34" s="1"/>
  <c r="L72" i="34" s="1"/>
  <c r="N72" i="34" s="1"/>
  <c r="H61" i="34"/>
  <c r="I61" i="34" s="1"/>
  <c r="L61" i="34" s="1"/>
  <c r="N61" i="34" s="1"/>
  <c r="H39" i="34"/>
  <c r="I39" i="34" s="1"/>
  <c r="L39" i="34" s="1"/>
  <c r="N39" i="34" s="1"/>
  <c r="H26" i="34"/>
  <c r="I26" i="34" s="1"/>
  <c r="L26" i="34" s="1"/>
  <c r="N26" i="34" s="1"/>
  <c r="H65" i="34"/>
  <c r="I65" i="34" s="1"/>
  <c r="H56" i="34"/>
  <c r="I56" i="34" s="1"/>
  <c r="L56" i="34" s="1"/>
  <c r="N56" i="34" s="1"/>
  <c r="H51" i="34"/>
  <c r="I51" i="34" s="1"/>
  <c r="L51" i="34" s="1"/>
  <c r="N51" i="34" s="1"/>
  <c r="H47" i="34"/>
  <c r="I47" i="34" s="1"/>
  <c r="L47" i="34" s="1"/>
  <c r="N47" i="34" s="1"/>
  <c r="H42" i="34"/>
  <c r="I42" i="34" s="1"/>
  <c r="L42" i="34" s="1"/>
  <c r="N42" i="34" s="1"/>
  <c r="H34" i="34"/>
  <c r="I34" i="34" s="1"/>
  <c r="H22" i="34"/>
  <c r="I22" i="34" s="1"/>
  <c r="L22" i="34" s="1"/>
  <c r="N22" i="34" s="1"/>
  <c r="H71" i="34"/>
  <c r="I71" i="34" s="1"/>
  <c r="L71" i="34" s="1"/>
  <c r="N71" i="34" s="1"/>
  <c r="H60" i="34"/>
  <c r="I60" i="34" s="1"/>
  <c r="L60" i="34" s="1"/>
  <c r="N60" i="34" s="1"/>
  <c r="H29" i="34"/>
  <c r="I29" i="34" s="1"/>
  <c r="L29" i="34" s="1"/>
  <c r="N29" i="34" s="1"/>
  <c r="H25" i="34"/>
  <c r="I25" i="34" s="1"/>
  <c r="L25" i="34" s="1"/>
  <c r="N25" i="34" s="1"/>
  <c r="H74" i="34"/>
  <c r="I74" i="34" s="1"/>
  <c r="L74" i="34" s="1"/>
  <c r="N74" i="34" s="1"/>
  <c r="H55" i="34"/>
  <c r="I55" i="34" s="1"/>
  <c r="H50" i="34"/>
  <c r="I50" i="34" s="1"/>
  <c r="L50" i="34" s="1"/>
  <c r="N50" i="34" s="1"/>
  <c r="H41" i="34"/>
  <c r="I41" i="34" s="1"/>
  <c r="L41" i="34" s="1"/>
  <c r="N41" i="34" s="1"/>
  <c r="H21" i="34"/>
  <c r="I21" i="34" s="1"/>
  <c r="L21" i="34" s="1"/>
  <c r="H71" i="26"/>
  <c r="I71" i="26" s="1"/>
  <c r="H55" i="26"/>
  <c r="I55" i="26" s="1"/>
  <c r="H43" i="26"/>
  <c r="I43" i="26" s="1"/>
  <c r="L43" i="26" s="1"/>
  <c r="N43" i="26" s="1"/>
  <c r="S43" i="26" s="1"/>
  <c r="T43" i="26" s="1"/>
  <c r="H31" i="26"/>
  <c r="I31" i="26" s="1"/>
  <c r="H23" i="26"/>
  <c r="I23" i="26" s="1"/>
  <c r="L23" i="26" s="1"/>
  <c r="N23" i="26" s="1"/>
  <c r="S23" i="26" s="1"/>
  <c r="T23" i="26" s="1"/>
  <c r="H54" i="26"/>
  <c r="I54" i="26" s="1"/>
  <c r="L54" i="26" s="1"/>
  <c r="N54" i="26" s="1"/>
  <c r="S54" i="26" s="1"/>
  <c r="T54" i="26" s="1"/>
  <c r="H42" i="26"/>
  <c r="I42" i="26" s="1"/>
  <c r="L42" i="26" s="1"/>
  <c r="N42" i="26" s="1"/>
  <c r="S42" i="26" s="1"/>
  <c r="T42" i="26" s="1"/>
  <c r="H30" i="26"/>
  <c r="I30" i="26" s="1"/>
  <c r="L30" i="26" s="1"/>
  <c r="N30" i="26" s="1"/>
  <c r="S30" i="26" s="1"/>
  <c r="T30" i="26" s="1"/>
  <c r="H22" i="26"/>
  <c r="I22" i="26" s="1"/>
  <c r="L22" i="26" s="1"/>
  <c r="N22" i="26" s="1"/>
  <c r="S22" i="26" s="1"/>
  <c r="T22" i="26" s="1"/>
  <c r="H65" i="26"/>
  <c r="I65" i="26" s="1"/>
  <c r="H51" i="26"/>
  <c r="I51" i="26" s="1"/>
  <c r="L51" i="26" s="1"/>
  <c r="N51" i="26" s="1"/>
  <c r="S51" i="26" s="1"/>
  <c r="T51" i="26" s="1"/>
  <c r="H41" i="26"/>
  <c r="I41" i="26" s="1"/>
  <c r="L41" i="26" s="1"/>
  <c r="N41" i="26" s="1"/>
  <c r="S41" i="26" s="1"/>
  <c r="T41" i="26" s="1"/>
  <c r="H29" i="26"/>
  <c r="I29" i="26" s="1"/>
  <c r="L29" i="26" s="1"/>
  <c r="N29" i="26" s="1"/>
  <c r="S29" i="26" s="1"/>
  <c r="T29" i="26" s="1"/>
  <c r="H62" i="26"/>
  <c r="I62" i="26" s="1"/>
  <c r="L62" i="26" s="1"/>
  <c r="N62" i="26" s="1"/>
  <c r="S62" i="26" s="1"/>
  <c r="T62" i="26" s="1"/>
  <c r="H50" i="26"/>
  <c r="I50" i="26" s="1"/>
  <c r="L50" i="26" s="1"/>
  <c r="N50" i="26" s="1"/>
  <c r="S50" i="26" s="1"/>
  <c r="T50" i="26" s="1"/>
  <c r="H40" i="26"/>
  <c r="I40" i="26" s="1"/>
  <c r="L40" i="26" s="1"/>
  <c r="N40" i="26" s="1"/>
  <c r="S40" i="26" s="1"/>
  <c r="T40" i="26" s="1"/>
  <c r="H28" i="26"/>
  <c r="I28" i="26" s="1"/>
  <c r="L28" i="26" s="1"/>
  <c r="N28" i="26" s="1"/>
  <c r="S28" i="26" s="1"/>
  <c r="T28" i="26" s="1"/>
  <c r="H61" i="26"/>
  <c r="I61" i="26" s="1"/>
  <c r="L61" i="26" s="1"/>
  <c r="N61" i="26" s="1"/>
  <c r="S61" i="26" s="1"/>
  <c r="T61" i="26" s="1"/>
  <c r="H49" i="26"/>
  <c r="I49" i="26" s="1"/>
  <c r="L49" i="26" s="1"/>
  <c r="N49" i="26" s="1"/>
  <c r="S49" i="26" s="1"/>
  <c r="T49" i="26" s="1"/>
  <c r="H39" i="26"/>
  <c r="I39" i="26" s="1"/>
  <c r="L39" i="26" s="1"/>
  <c r="N39" i="26" s="1"/>
  <c r="S39" i="26" s="1"/>
  <c r="T39" i="26" s="1"/>
  <c r="H27" i="26"/>
  <c r="I27" i="26" s="1"/>
  <c r="H60" i="26"/>
  <c r="I60" i="26" s="1"/>
  <c r="L60" i="26" s="1"/>
  <c r="N60" i="26" s="1"/>
  <c r="S60" i="26" s="1"/>
  <c r="T60" i="26" s="1"/>
  <c r="H48" i="26"/>
  <c r="I48" i="26" s="1"/>
  <c r="L48" i="26" s="1"/>
  <c r="N48" i="26" s="1"/>
  <c r="S48" i="26" s="1"/>
  <c r="T48" i="26" s="1"/>
  <c r="H36" i="26"/>
  <c r="I36" i="26" s="1"/>
  <c r="H26" i="26"/>
  <c r="I26" i="26" s="1"/>
  <c r="L26" i="26" s="1"/>
  <c r="N26" i="26" s="1"/>
  <c r="S26" i="26" s="1"/>
  <c r="T26" i="26" s="1"/>
  <c r="H56" i="26"/>
  <c r="I56" i="26" s="1"/>
  <c r="L56" i="26" s="1"/>
  <c r="N56" i="26" s="1"/>
  <c r="S56" i="26" s="1"/>
  <c r="T56" i="26" s="1"/>
  <c r="H44" i="26"/>
  <c r="I44" i="26" s="1"/>
  <c r="H34" i="26"/>
  <c r="I34" i="26" s="1"/>
  <c r="H24" i="26"/>
  <c r="I24" i="26" s="1"/>
  <c r="L24" i="26" s="1"/>
  <c r="N24" i="26" s="1"/>
  <c r="S24" i="26" s="1"/>
  <c r="T24" i="26" s="1"/>
  <c r="H47" i="26"/>
  <c r="I47" i="26" s="1"/>
  <c r="L47" i="26" s="1"/>
  <c r="N47" i="26" s="1"/>
  <c r="S47" i="26" s="1"/>
  <c r="T47" i="26" s="1"/>
  <c r="H35" i="26"/>
  <c r="I35" i="26" s="1"/>
  <c r="H25" i="26"/>
  <c r="I25" i="26" s="1"/>
  <c r="L25" i="26" s="1"/>
  <c r="N25" i="26" s="1"/>
  <c r="S25" i="26" s="1"/>
  <c r="T25" i="26" s="1"/>
  <c r="H57" i="26"/>
  <c r="I57" i="26" s="1"/>
  <c r="L57" i="26" s="1"/>
  <c r="N57" i="26" s="1"/>
  <c r="S57" i="26" s="1"/>
  <c r="T57" i="26" s="1"/>
  <c r="H21" i="26"/>
  <c r="I21" i="26" s="1"/>
  <c r="L21" i="26" s="1"/>
  <c r="A40" i="35" l="1"/>
  <c r="A62" i="26"/>
  <c r="A55" i="34"/>
  <c r="A56" i="34" s="1"/>
  <c r="A57" i="34"/>
  <c r="A60" i="34" s="1"/>
  <c r="A61" i="34" s="1"/>
  <c r="A62" i="34" s="1"/>
  <c r="A65" i="34" s="1"/>
  <c r="A71" i="34" s="1"/>
  <c r="A72" i="34" s="1"/>
  <c r="A73" i="34" s="1"/>
  <c r="A74" i="34" s="1"/>
  <c r="A75" i="34" s="1"/>
  <c r="A76" i="34" s="1"/>
  <c r="S41" i="39"/>
  <c r="T41" i="39" s="1"/>
  <c r="Q41" i="39"/>
  <c r="S30" i="40"/>
  <c r="T30" i="40" s="1"/>
  <c r="Q30" i="40"/>
  <c r="Q60" i="39"/>
  <c r="S60" i="39"/>
  <c r="T60" i="39" s="1"/>
  <c r="S47" i="41"/>
  <c r="T47" i="41" s="1"/>
  <c r="Q47" i="41"/>
  <c r="Q24" i="40"/>
  <c r="S24" i="40"/>
  <c r="T24" i="40" s="1"/>
  <c r="S26" i="37"/>
  <c r="T26" i="37" s="1"/>
  <c r="Q26" i="37"/>
  <c r="P82" i="44"/>
  <c r="L82" i="44"/>
  <c r="N82" i="44" s="1"/>
  <c r="S82" i="44" s="1"/>
  <c r="T82" i="44" s="1"/>
  <c r="S24" i="39"/>
  <c r="T24" i="39" s="1"/>
  <c r="Q24" i="39"/>
  <c r="Q22" i="44"/>
  <c r="S22" i="44"/>
  <c r="T22" i="44" s="1"/>
  <c r="S28" i="45"/>
  <c r="T28" i="45" s="1"/>
  <c r="Q28" i="45"/>
  <c r="Q30" i="37"/>
  <c r="S30" i="37"/>
  <c r="T30" i="37" s="1"/>
  <c r="Q42" i="38"/>
  <c r="S42" i="38"/>
  <c r="T42" i="38" s="1"/>
  <c r="Q29" i="40"/>
  <c r="S29" i="40"/>
  <c r="T29" i="40" s="1"/>
  <c r="S61" i="41"/>
  <c r="T61" i="41" s="1"/>
  <c r="Q61" i="41"/>
  <c r="Q31" i="43"/>
  <c r="S31" i="43"/>
  <c r="T31" i="43" s="1"/>
  <c r="S40" i="39"/>
  <c r="T40" i="39" s="1"/>
  <c r="Q40" i="39"/>
  <c r="S62" i="37"/>
  <c r="T62" i="37" s="1"/>
  <c r="Q62" i="37"/>
  <c r="Q47" i="39"/>
  <c r="S47" i="39"/>
  <c r="T47" i="39" s="1"/>
  <c r="Q51" i="40"/>
  <c r="S51" i="40"/>
  <c r="T51" i="40" s="1"/>
  <c r="S40" i="42"/>
  <c r="T40" i="42" s="1"/>
  <c r="Q40" i="42"/>
  <c r="S60" i="44"/>
  <c r="T60" i="44" s="1"/>
  <c r="Q60" i="44"/>
  <c r="Q41" i="45"/>
  <c r="S41" i="45"/>
  <c r="T41" i="45" s="1"/>
  <c r="Q49" i="38"/>
  <c r="S49" i="38"/>
  <c r="T49" i="38" s="1"/>
  <c r="S62" i="41"/>
  <c r="T62" i="41" s="1"/>
  <c r="Q62" i="41"/>
  <c r="S28" i="43"/>
  <c r="T28" i="43" s="1"/>
  <c r="Q28" i="43"/>
  <c r="S31" i="44"/>
  <c r="T31" i="44" s="1"/>
  <c r="Q31" i="44"/>
  <c r="Q39" i="37"/>
  <c r="S39" i="37"/>
  <c r="T39" i="37" s="1"/>
  <c r="S22" i="39"/>
  <c r="T22" i="39" s="1"/>
  <c r="Q22" i="39"/>
  <c r="P71" i="39"/>
  <c r="S71" i="39" s="1"/>
  <c r="T71" i="39" s="1"/>
  <c r="N21" i="42"/>
  <c r="S28" i="44"/>
  <c r="T28" i="44" s="1"/>
  <c r="Q28" i="44"/>
  <c r="Q26" i="45"/>
  <c r="S26" i="45"/>
  <c r="T26" i="45" s="1"/>
  <c r="P80" i="45"/>
  <c r="S51" i="41"/>
  <c r="T51" i="41" s="1"/>
  <c r="Q51" i="41"/>
  <c r="S25" i="43"/>
  <c r="T25" i="43" s="1"/>
  <c r="Q25" i="43"/>
  <c r="Q31" i="39"/>
  <c r="S31" i="39"/>
  <c r="T31" i="39" s="1"/>
  <c r="S43" i="40"/>
  <c r="T43" i="40" s="1"/>
  <c r="Q43" i="40"/>
  <c r="Q30" i="42"/>
  <c r="S30" i="42"/>
  <c r="T30" i="42" s="1"/>
  <c r="Q50" i="44"/>
  <c r="S50" i="44"/>
  <c r="T50" i="44" s="1"/>
  <c r="Q39" i="45"/>
  <c r="S39" i="45"/>
  <c r="T39" i="45" s="1"/>
  <c r="Q29" i="37"/>
  <c r="S29" i="37"/>
  <c r="T29" i="37" s="1"/>
  <c r="Q41" i="38"/>
  <c r="S41" i="38"/>
  <c r="T41" i="38" s="1"/>
  <c r="Q60" i="41"/>
  <c r="S60" i="41"/>
  <c r="T60" i="41" s="1"/>
  <c r="S24" i="45"/>
  <c r="T24" i="45" s="1"/>
  <c r="Q24" i="45"/>
  <c r="S30" i="44"/>
  <c r="T30" i="44" s="1"/>
  <c r="Q30" i="44"/>
  <c r="S47" i="40"/>
  <c r="T47" i="40" s="1"/>
  <c r="Q47" i="40"/>
  <c r="S56" i="41"/>
  <c r="T56" i="41" s="1"/>
  <c r="Q56" i="41"/>
  <c r="S29" i="41"/>
  <c r="T29" i="41" s="1"/>
  <c r="Q29" i="41"/>
  <c r="P75" i="39"/>
  <c r="S40" i="37"/>
  <c r="T40" i="37" s="1"/>
  <c r="Q40" i="37"/>
  <c r="Q31" i="45"/>
  <c r="S31" i="45"/>
  <c r="T31" i="45" s="1"/>
  <c r="L83" i="44"/>
  <c r="N83" i="44" s="1"/>
  <c r="P83" i="44"/>
  <c r="S41" i="44"/>
  <c r="T41" i="44" s="1"/>
  <c r="Q41" i="44"/>
  <c r="S48" i="38"/>
  <c r="T48" i="38" s="1"/>
  <c r="Q48" i="38"/>
  <c r="P72" i="41"/>
  <c r="S39" i="43"/>
  <c r="T39" i="43" s="1"/>
  <c r="Q39" i="43"/>
  <c r="L79" i="44"/>
  <c r="N79" i="44" s="1"/>
  <c r="P79" i="44"/>
  <c r="S50" i="39"/>
  <c r="T50" i="39" s="1"/>
  <c r="Q50" i="39"/>
  <c r="S31" i="42"/>
  <c r="T31" i="42" s="1"/>
  <c r="Q31" i="42"/>
  <c r="P77" i="36"/>
  <c r="P76" i="37"/>
  <c r="S51" i="39"/>
  <c r="T51" i="39" s="1"/>
  <c r="Q51" i="39"/>
  <c r="Q57" i="40"/>
  <c r="S57" i="40"/>
  <c r="T57" i="40" s="1"/>
  <c r="L71" i="44"/>
  <c r="P71" i="44"/>
  <c r="Q47" i="45"/>
  <c r="S47" i="45"/>
  <c r="T47" i="45" s="1"/>
  <c r="N21" i="41"/>
  <c r="P73" i="41"/>
  <c r="S39" i="44"/>
  <c r="T39" i="44" s="1"/>
  <c r="Q39" i="44"/>
  <c r="S43" i="37"/>
  <c r="T43" i="37" s="1"/>
  <c r="Q43" i="37"/>
  <c r="S26" i="39"/>
  <c r="T26" i="39" s="1"/>
  <c r="Q26" i="39"/>
  <c r="Q42" i="40"/>
  <c r="S42" i="40"/>
  <c r="T42" i="40" s="1"/>
  <c r="S25" i="42"/>
  <c r="T25" i="42" s="1"/>
  <c r="Q25" i="42"/>
  <c r="S43" i="44"/>
  <c r="T43" i="44" s="1"/>
  <c r="Q43" i="44"/>
  <c r="Q30" i="45"/>
  <c r="S30" i="45"/>
  <c r="T30" i="45" s="1"/>
  <c r="Q25" i="37"/>
  <c r="S25" i="37"/>
  <c r="T25" i="37" s="1"/>
  <c r="Q40" i="38"/>
  <c r="S40" i="38"/>
  <c r="T40" i="38" s="1"/>
  <c r="S31" i="40"/>
  <c r="T31" i="40" s="1"/>
  <c r="Q31" i="40"/>
  <c r="S57" i="41"/>
  <c r="T57" i="41" s="1"/>
  <c r="Q57" i="41"/>
  <c r="S29" i="43"/>
  <c r="T29" i="43" s="1"/>
  <c r="Q29" i="43"/>
  <c r="S40" i="44"/>
  <c r="T40" i="44" s="1"/>
  <c r="Q40" i="44"/>
  <c r="Q49" i="37"/>
  <c r="S49" i="37"/>
  <c r="T49" i="37" s="1"/>
  <c r="Q39" i="39"/>
  <c r="S39" i="39"/>
  <c r="T39" i="39" s="1"/>
  <c r="Q49" i="40"/>
  <c r="S49" i="40"/>
  <c r="T49" i="40" s="1"/>
  <c r="S56" i="44"/>
  <c r="T56" i="44" s="1"/>
  <c r="Q56" i="44"/>
  <c r="S43" i="45"/>
  <c r="T43" i="45" s="1"/>
  <c r="Q43" i="45"/>
  <c r="Q47" i="38"/>
  <c r="S47" i="38"/>
  <c r="T47" i="38" s="1"/>
  <c r="S40" i="40"/>
  <c r="T40" i="40" s="1"/>
  <c r="Q40" i="40"/>
  <c r="P71" i="41"/>
  <c r="S42" i="43"/>
  <c r="T42" i="43" s="1"/>
  <c r="Q42" i="43"/>
  <c r="P75" i="37"/>
  <c r="Q31" i="37"/>
  <c r="S31" i="37"/>
  <c r="T31" i="37" s="1"/>
  <c r="Q24" i="41"/>
  <c r="S24" i="41"/>
  <c r="T24" i="41" s="1"/>
  <c r="Q49" i="42"/>
  <c r="S49" i="42"/>
  <c r="T49" i="42" s="1"/>
  <c r="S43" i="43"/>
  <c r="T43" i="43" s="1"/>
  <c r="Q43" i="43"/>
  <c r="Q62" i="39"/>
  <c r="S62" i="39"/>
  <c r="T62" i="39" s="1"/>
  <c r="S43" i="42"/>
  <c r="T43" i="42" s="1"/>
  <c r="Q43" i="42"/>
  <c r="P81" i="36"/>
  <c r="S81" i="36" s="1"/>
  <c r="T81" i="36" s="1"/>
  <c r="P80" i="37"/>
  <c r="S57" i="39"/>
  <c r="T57" i="39" s="1"/>
  <c r="Q57" i="39"/>
  <c r="P75" i="43"/>
  <c r="S75" i="43" s="1"/>
  <c r="T75" i="43" s="1"/>
  <c r="P80" i="44"/>
  <c r="L80" i="44"/>
  <c r="N80" i="44" s="1"/>
  <c r="S51" i="45"/>
  <c r="T51" i="45" s="1"/>
  <c r="Q51" i="45"/>
  <c r="S61" i="38"/>
  <c r="T61" i="38" s="1"/>
  <c r="Q61" i="38"/>
  <c r="Q25" i="41"/>
  <c r="S25" i="41"/>
  <c r="T25" i="41" s="1"/>
  <c r="S50" i="42"/>
  <c r="T50" i="42" s="1"/>
  <c r="Q50" i="42"/>
  <c r="Q40" i="43"/>
  <c r="S40" i="43"/>
  <c r="T40" i="43" s="1"/>
  <c r="S48" i="37"/>
  <c r="T48" i="37" s="1"/>
  <c r="Q48" i="37"/>
  <c r="S30" i="39"/>
  <c r="T30" i="39" s="1"/>
  <c r="Q30" i="39"/>
  <c r="S48" i="40"/>
  <c r="T48" i="40" s="1"/>
  <c r="Q48" i="40"/>
  <c r="S29" i="42"/>
  <c r="T29" i="42" s="1"/>
  <c r="Q29" i="42"/>
  <c r="S49" i="44"/>
  <c r="T49" i="44" s="1"/>
  <c r="Q49" i="44"/>
  <c r="S39" i="40"/>
  <c r="T39" i="40" s="1"/>
  <c r="Q39" i="40"/>
  <c r="S54" i="37"/>
  <c r="T54" i="37" s="1"/>
  <c r="Q54" i="37"/>
  <c r="Q43" i="39"/>
  <c r="S43" i="39"/>
  <c r="T43" i="39" s="1"/>
  <c r="S42" i="42"/>
  <c r="T42" i="42" s="1"/>
  <c r="Q42" i="42"/>
  <c r="S62" i="44"/>
  <c r="T62" i="44" s="1"/>
  <c r="Q62" i="44"/>
  <c r="S49" i="45"/>
  <c r="T49" i="45" s="1"/>
  <c r="Q49" i="45"/>
  <c r="S51" i="38"/>
  <c r="T51" i="38" s="1"/>
  <c r="Q51" i="38"/>
  <c r="S23" i="41"/>
  <c r="T23" i="41" s="1"/>
  <c r="Q23" i="41"/>
  <c r="Q54" i="42"/>
  <c r="S54" i="42"/>
  <c r="T54" i="42" s="1"/>
  <c r="Q48" i="43"/>
  <c r="S48" i="43"/>
  <c r="T48" i="43" s="1"/>
  <c r="S39" i="42"/>
  <c r="T39" i="42" s="1"/>
  <c r="Q39" i="42"/>
  <c r="Q56" i="37"/>
  <c r="S56" i="37"/>
  <c r="T56" i="37" s="1"/>
  <c r="Q43" i="38"/>
  <c r="S43" i="38"/>
  <c r="T43" i="38" s="1"/>
  <c r="P81" i="37"/>
  <c r="P71" i="45"/>
  <c r="L71" i="45"/>
  <c r="N71" i="45" s="1"/>
  <c r="S47" i="44"/>
  <c r="T47" i="44" s="1"/>
  <c r="Q47" i="44"/>
  <c r="S56" i="39"/>
  <c r="T56" i="39" s="1"/>
  <c r="Q56" i="39"/>
  <c r="Q57" i="44"/>
  <c r="S57" i="44"/>
  <c r="T57" i="44" s="1"/>
  <c r="S60" i="38"/>
  <c r="T60" i="38" s="1"/>
  <c r="Q60" i="38"/>
  <c r="S31" i="41"/>
  <c r="T31" i="41" s="1"/>
  <c r="Q31" i="41"/>
  <c r="S49" i="43"/>
  <c r="T49" i="43" s="1"/>
  <c r="Q49" i="43"/>
  <c r="P80" i="36"/>
  <c r="S25" i="40"/>
  <c r="T25" i="40" s="1"/>
  <c r="Q25" i="40"/>
  <c r="S26" i="44"/>
  <c r="T26" i="44" s="1"/>
  <c r="Q26" i="44"/>
  <c r="N21" i="39"/>
  <c r="P74" i="40"/>
  <c r="S23" i="44"/>
  <c r="T23" i="44" s="1"/>
  <c r="Q23" i="44"/>
  <c r="L77" i="44"/>
  <c r="N77" i="44" s="1"/>
  <c r="P77" i="44"/>
  <c r="S57" i="45"/>
  <c r="T57" i="45" s="1"/>
  <c r="Q57" i="45"/>
  <c r="S23" i="38"/>
  <c r="T23" i="38" s="1"/>
  <c r="Q23" i="38"/>
  <c r="P75" i="38"/>
  <c r="S56" i="42"/>
  <c r="T56" i="42" s="1"/>
  <c r="Q56" i="42"/>
  <c r="Q51" i="37"/>
  <c r="S51" i="37"/>
  <c r="T51" i="37" s="1"/>
  <c r="Q54" i="40"/>
  <c r="S54" i="40"/>
  <c r="T54" i="40" s="1"/>
  <c r="S42" i="45"/>
  <c r="T42" i="45" s="1"/>
  <c r="Q42" i="45"/>
  <c r="S50" i="38"/>
  <c r="T50" i="38" s="1"/>
  <c r="Q50" i="38"/>
  <c r="S22" i="41"/>
  <c r="T22" i="41" s="1"/>
  <c r="Q22" i="41"/>
  <c r="P74" i="41"/>
  <c r="S41" i="43"/>
  <c r="T41" i="43" s="1"/>
  <c r="Q41" i="43"/>
  <c r="S60" i="37"/>
  <c r="T60" i="37" s="1"/>
  <c r="Q60" i="37"/>
  <c r="S49" i="39"/>
  <c r="T49" i="39" s="1"/>
  <c r="Q49" i="39"/>
  <c r="Q61" i="40"/>
  <c r="S61" i="40"/>
  <c r="T61" i="40" s="1"/>
  <c r="S48" i="42"/>
  <c r="T48" i="42" s="1"/>
  <c r="Q48" i="42"/>
  <c r="P73" i="44"/>
  <c r="L73" i="44"/>
  <c r="N73" i="44" s="1"/>
  <c r="S57" i="38"/>
  <c r="T57" i="38" s="1"/>
  <c r="Q57" i="38"/>
  <c r="Q60" i="42"/>
  <c r="S60" i="42"/>
  <c r="T60" i="42" s="1"/>
  <c r="S54" i="43"/>
  <c r="T54" i="43" s="1"/>
  <c r="Q54" i="43"/>
  <c r="Q28" i="37"/>
  <c r="S28" i="37"/>
  <c r="T28" i="37" s="1"/>
  <c r="Q22" i="45"/>
  <c r="S22" i="45"/>
  <c r="T22" i="45" s="1"/>
  <c r="Q28" i="40"/>
  <c r="S28" i="40"/>
  <c r="T28" i="40" s="1"/>
  <c r="P81" i="44"/>
  <c r="L81" i="44"/>
  <c r="N81" i="44" s="1"/>
  <c r="Q40" i="45"/>
  <c r="S40" i="45"/>
  <c r="T40" i="45" s="1"/>
  <c r="P76" i="36"/>
  <c r="S76" i="36" s="1"/>
  <c r="T76" i="36" s="1"/>
  <c r="P73" i="39"/>
  <c r="S56" i="45"/>
  <c r="T56" i="45" s="1"/>
  <c r="Q56" i="45"/>
  <c r="Q22" i="38"/>
  <c r="S22" i="38"/>
  <c r="T22" i="38" s="1"/>
  <c r="P71" i="38"/>
  <c r="L71" i="38"/>
  <c r="N71" i="38" s="1"/>
  <c r="Q39" i="41"/>
  <c r="S39" i="41"/>
  <c r="T39" i="41" s="1"/>
  <c r="S61" i="42"/>
  <c r="T61" i="42" s="1"/>
  <c r="Q61" i="42"/>
  <c r="Q41" i="37"/>
  <c r="S41" i="37"/>
  <c r="T41" i="37" s="1"/>
  <c r="S51" i="44"/>
  <c r="T51" i="44" s="1"/>
  <c r="Q51" i="44"/>
  <c r="S42" i="37"/>
  <c r="T42" i="37" s="1"/>
  <c r="Q42" i="37"/>
  <c r="S25" i="39"/>
  <c r="T25" i="39" s="1"/>
  <c r="Q25" i="39"/>
  <c r="P74" i="39"/>
  <c r="S28" i="41"/>
  <c r="T28" i="41" s="1"/>
  <c r="Q28" i="41"/>
  <c r="N21" i="45"/>
  <c r="P79" i="38"/>
  <c r="S79" i="38" s="1"/>
  <c r="T79" i="38" s="1"/>
  <c r="Q40" i="41"/>
  <c r="S40" i="41"/>
  <c r="T40" i="41" s="1"/>
  <c r="Q62" i="42"/>
  <c r="S62" i="42"/>
  <c r="T62" i="42" s="1"/>
  <c r="S50" i="43"/>
  <c r="T50" i="43" s="1"/>
  <c r="Q50" i="43"/>
  <c r="L71" i="36"/>
  <c r="N71" i="36" s="1"/>
  <c r="P71" i="36"/>
  <c r="Q57" i="37"/>
  <c r="S57" i="37"/>
  <c r="T57" i="37" s="1"/>
  <c r="S42" i="39"/>
  <c r="T42" i="39" s="1"/>
  <c r="Q42" i="39"/>
  <c r="S60" i="40"/>
  <c r="T60" i="40" s="1"/>
  <c r="Q60" i="40"/>
  <c r="S41" i="42"/>
  <c r="T41" i="42" s="1"/>
  <c r="Q41" i="42"/>
  <c r="Q61" i="44"/>
  <c r="S61" i="44"/>
  <c r="T61" i="44" s="1"/>
  <c r="Q48" i="45"/>
  <c r="S48" i="45"/>
  <c r="T48" i="45" s="1"/>
  <c r="S56" i="38"/>
  <c r="T56" i="38" s="1"/>
  <c r="Q56" i="38"/>
  <c r="S26" i="41"/>
  <c r="T26" i="41" s="1"/>
  <c r="Q26" i="41"/>
  <c r="Q51" i="42"/>
  <c r="S51" i="42"/>
  <c r="T51" i="42" s="1"/>
  <c r="S47" i="43"/>
  <c r="T47" i="43" s="1"/>
  <c r="Q47" i="43"/>
  <c r="P75" i="36"/>
  <c r="P71" i="37"/>
  <c r="P72" i="40"/>
  <c r="N21" i="44"/>
  <c r="P75" i="44"/>
  <c r="L75" i="44"/>
  <c r="N75" i="44" s="1"/>
  <c r="S61" i="45"/>
  <c r="T61" i="45" s="1"/>
  <c r="Q61" i="45"/>
  <c r="N21" i="38"/>
  <c r="P71" i="42"/>
  <c r="S60" i="43"/>
  <c r="T60" i="43" s="1"/>
  <c r="Q60" i="43"/>
  <c r="Q22" i="40"/>
  <c r="S22" i="40"/>
  <c r="T22" i="40" s="1"/>
  <c r="S23" i="42"/>
  <c r="T23" i="42" s="1"/>
  <c r="Q23" i="42"/>
  <c r="Q24" i="43"/>
  <c r="S24" i="43"/>
  <c r="T24" i="43" s="1"/>
  <c r="Q24" i="44"/>
  <c r="S24" i="44"/>
  <c r="T24" i="44" s="1"/>
  <c r="N21" i="43"/>
  <c r="S26" i="42"/>
  <c r="T26" i="42" s="1"/>
  <c r="Q26" i="42"/>
  <c r="S54" i="41"/>
  <c r="T54" i="41" s="1"/>
  <c r="Q54" i="41"/>
  <c r="S23" i="37"/>
  <c r="T23" i="37" s="1"/>
  <c r="Q23" i="37"/>
  <c r="S50" i="40"/>
  <c r="T50" i="40" s="1"/>
  <c r="Q50" i="40"/>
  <c r="L74" i="44"/>
  <c r="N74" i="44" s="1"/>
  <c r="P74" i="44"/>
  <c r="Q62" i="45"/>
  <c r="S62" i="45"/>
  <c r="T62" i="45" s="1"/>
  <c r="S26" i="38"/>
  <c r="T26" i="38" s="1"/>
  <c r="Q26" i="38"/>
  <c r="P78" i="38"/>
  <c r="S43" i="41"/>
  <c r="T43" i="41" s="1"/>
  <c r="Q43" i="41"/>
  <c r="P72" i="42"/>
  <c r="S61" i="43"/>
  <c r="T61" i="43" s="1"/>
  <c r="Q61" i="43"/>
  <c r="S61" i="37"/>
  <c r="T61" i="37" s="1"/>
  <c r="Q61" i="37"/>
  <c r="S56" i="40"/>
  <c r="T56" i="40" s="1"/>
  <c r="Q56" i="40"/>
  <c r="S50" i="45"/>
  <c r="T50" i="45" s="1"/>
  <c r="Q50" i="45"/>
  <c r="S47" i="37"/>
  <c r="T47" i="37" s="1"/>
  <c r="Q47" i="37"/>
  <c r="Q29" i="39"/>
  <c r="S29" i="39"/>
  <c r="T29" i="39" s="1"/>
  <c r="Q26" i="40"/>
  <c r="S26" i="40"/>
  <c r="T26" i="40" s="1"/>
  <c r="Q24" i="42"/>
  <c r="S24" i="42"/>
  <c r="T24" i="42" s="1"/>
  <c r="Q42" i="44"/>
  <c r="S42" i="44"/>
  <c r="T42" i="44" s="1"/>
  <c r="Q25" i="45"/>
  <c r="S25" i="45"/>
  <c r="T25" i="45" s="1"/>
  <c r="P79" i="45"/>
  <c r="Q31" i="38"/>
  <c r="S31" i="38"/>
  <c r="T31" i="38" s="1"/>
  <c r="P76" i="39"/>
  <c r="P73" i="42"/>
  <c r="Q56" i="43"/>
  <c r="S56" i="43"/>
  <c r="T56" i="43" s="1"/>
  <c r="P78" i="36"/>
  <c r="S48" i="39"/>
  <c r="T48" i="39" s="1"/>
  <c r="Q48" i="39"/>
  <c r="P71" i="40"/>
  <c r="S47" i="42"/>
  <c r="T47" i="42" s="1"/>
  <c r="Q47" i="42"/>
  <c r="P72" i="44"/>
  <c r="L72" i="44"/>
  <c r="N72" i="44" s="1"/>
  <c r="Q54" i="45"/>
  <c r="S54" i="45"/>
  <c r="T54" i="45" s="1"/>
  <c r="P75" i="35"/>
  <c r="L75" i="35"/>
  <c r="N75" i="35" s="1"/>
  <c r="S75" i="35" s="1"/>
  <c r="T75" i="35" s="1"/>
  <c r="Q62" i="38"/>
  <c r="S62" i="38"/>
  <c r="T62" i="38" s="1"/>
  <c r="S57" i="42"/>
  <c r="T57" i="42" s="1"/>
  <c r="Q57" i="42"/>
  <c r="S51" i="43"/>
  <c r="T51" i="43" s="1"/>
  <c r="Q51" i="43"/>
  <c r="P79" i="36"/>
  <c r="P78" i="37"/>
  <c r="Q61" i="39"/>
  <c r="S61" i="39"/>
  <c r="T61" i="39" s="1"/>
  <c r="S30" i="41"/>
  <c r="T30" i="41" s="1"/>
  <c r="Q30" i="41"/>
  <c r="S25" i="44"/>
  <c r="T25" i="44" s="1"/>
  <c r="Q25" i="44"/>
  <c r="S23" i="45"/>
  <c r="T23" i="45" s="1"/>
  <c r="Q23" i="45"/>
  <c r="P75" i="45"/>
  <c r="Q25" i="38"/>
  <c r="S25" i="38"/>
  <c r="T25" i="38" s="1"/>
  <c r="P77" i="38"/>
  <c r="Q42" i="41"/>
  <c r="S42" i="41"/>
  <c r="T42" i="41" s="1"/>
  <c r="Q22" i="43"/>
  <c r="S22" i="43"/>
  <c r="T22" i="43" s="1"/>
  <c r="P71" i="43"/>
  <c r="P82" i="45"/>
  <c r="Q28" i="39"/>
  <c r="S28" i="39"/>
  <c r="T28" i="39" s="1"/>
  <c r="S54" i="44"/>
  <c r="T54" i="44" s="1"/>
  <c r="Q54" i="44"/>
  <c r="P73" i="43"/>
  <c r="S28" i="38"/>
  <c r="T28" i="38" s="1"/>
  <c r="Q28" i="38"/>
  <c r="Q30" i="43"/>
  <c r="S30" i="43"/>
  <c r="T30" i="43" s="1"/>
  <c r="S54" i="38"/>
  <c r="T54" i="38" s="1"/>
  <c r="Q54" i="38"/>
  <c r="Q62" i="40"/>
  <c r="S62" i="40"/>
  <c r="T62" i="40" s="1"/>
  <c r="P78" i="44"/>
  <c r="L78" i="44"/>
  <c r="N78" i="44" s="1"/>
  <c r="P76" i="45"/>
  <c r="Q30" i="38"/>
  <c r="S30" i="38"/>
  <c r="T30" i="38" s="1"/>
  <c r="P77" i="39"/>
  <c r="S49" i="41"/>
  <c r="T49" i="41" s="1"/>
  <c r="Q49" i="41"/>
  <c r="S23" i="43"/>
  <c r="T23" i="43" s="1"/>
  <c r="Q23" i="43"/>
  <c r="P72" i="43"/>
  <c r="P79" i="37"/>
  <c r="P73" i="40"/>
  <c r="Q50" i="37"/>
  <c r="S50" i="37"/>
  <c r="T50" i="37" s="1"/>
  <c r="Q41" i="40"/>
  <c r="S41" i="40"/>
  <c r="T41" i="40" s="1"/>
  <c r="Q28" i="42"/>
  <c r="S28" i="42"/>
  <c r="T28" i="42" s="1"/>
  <c r="S48" i="44"/>
  <c r="T48" i="44" s="1"/>
  <c r="Q48" i="44"/>
  <c r="S29" i="45"/>
  <c r="T29" i="45" s="1"/>
  <c r="Q29" i="45"/>
  <c r="S24" i="37"/>
  <c r="T24" i="37" s="1"/>
  <c r="Q24" i="37"/>
  <c r="Q39" i="38"/>
  <c r="S39" i="38"/>
  <c r="T39" i="38" s="1"/>
  <c r="Q23" i="40"/>
  <c r="S23" i="40"/>
  <c r="T23" i="40" s="1"/>
  <c r="Q50" i="41"/>
  <c r="S50" i="41"/>
  <c r="T50" i="41" s="1"/>
  <c r="P74" i="42"/>
  <c r="Q62" i="43"/>
  <c r="S62" i="43"/>
  <c r="T62" i="43" s="1"/>
  <c r="N21" i="37"/>
  <c r="P77" i="37"/>
  <c r="S54" i="39"/>
  <c r="T54" i="39" s="1"/>
  <c r="Q54" i="39"/>
  <c r="P75" i="40"/>
  <c r="P74" i="43"/>
  <c r="L76" i="44"/>
  <c r="N76" i="44" s="1"/>
  <c r="P76" i="44"/>
  <c r="S60" i="45"/>
  <c r="T60" i="45" s="1"/>
  <c r="Q60" i="45"/>
  <c r="S24" i="38"/>
  <c r="T24" i="38" s="1"/>
  <c r="Q24" i="38"/>
  <c r="P76" i="38"/>
  <c r="S41" i="41"/>
  <c r="T41" i="41" s="1"/>
  <c r="Q41" i="41"/>
  <c r="S57" i="43"/>
  <c r="T57" i="43" s="1"/>
  <c r="Q57" i="43"/>
  <c r="S22" i="37"/>
  <c r="T22" i="37" s="1"/>
  <c r="Q22" i="37"/>
  <c r="Q23" i="39"/>
  <c r="S23" i="39"/>
  <c r="T23" i="39" s="1"/>
  <c r="P72" i="39"/>
  <c r="Q22" i="42"/>
  <c r="S22" i="42"/>
  <c r="T22" i="42" s="1"/>
  <c r="S29" i="44"/>
  <c r="T29" i="44" s="1"/>
  <c r="Q29" i="44"/>
  <c r="P81" i="45"/>
  <c r="S29" i="38"/>
  <c r="T29" i="38" s="1"/>
  <c r="Q29" i="38"/>
  <c r="N21" i="40"/>
  <c r="Q48" i="41"/>
  <c r="S48" i="41"/>
  <c r="T48" i="41" s="1"/>
  <c r="S26" i="43"/>
  <c r="T26" i="43" s="1"/>
  <c r="Q26" i="43"/>
  <c r="P75" i="26"/>
  <c r="L75" i="26"/>
  <c r="N75" i="26" s="1"/>
  <c r="L72" i="26"/>
  <c r="N72" i="26" s="1"/>
  <c r="P72" i="26"/>
  <c r="L74" i="26"/>
  <c r="N74" i="26" s="1"/>
  <c r="P74" i="26"/>
  <c r="L76" i="26"/>
  <c r="N76" i="26" s="1"/>
  <c r="P76" i="26"/>
  <c r="L73" i="26"/>
  <c r="N73" i="26" s="1"/>
  <c r="P73" i="26"/>
  <c r="S56" i="34"/>
  <c r="T56" i="34" s="1"/>
  <c r="Q56" i="34"/>
  <c r="P72" i="34"/>
  <c r="S22" i="35"/>
  <c r="T22" i="35" s="1"/>
  <c r="Q22" i="35"/>
  <c r="Q25" i="35"/>
  <c r="S25" i="35"/>
  <c r="T25" i="35" s="1"/>
  <c r="S47" i="35"/>
  <c r="T47" i="35" s="1"/>
  <c r="Q47" i="35"/>
  <c r="L74" i="35"/>
  <c r="N74" i="35" s="1"/>
  <c r="P74" i="35"/>
  <c r="S56" i="35"/>
  <c r="T56" i="35" s="1"/>
  <c r="Q56" i="35"/>
  <c r="S43" i="36"/>
  <c r="T43" i="36" s="1"/>
  <c r="Q43" i="36"/>
  <c r="S50" i="36"/>
  <c r="T50" i="36" s="1"/>
  <c r="Q50" i="36"/>
  <c r="Q28" i="36"/>
  <c r="S28" i="36"/>
  <c r="T28" i="36" s="1"/>
  <c r="Q39" i="36"/>
  <c r="S39" i="36"/>
  <c r="T39" i="36" s="1"/>
  <c r="P71" i="34"/>
  <c r="S51" i="35"/>
  <c r="T51" i="35" s="1"/>
  <c r="Q51" i="35"/>
  <c r="S29" i="36"/>
  <c r="T29" i="36" s="1"/>
  <c r="Q29" i="36"/>
  <c r="S25" i="36"/>
  <c r="T25" i="36" s="1"/>
  <c r="Q25" i="36"/>
  <c r="P74" i="34"/>
  <c r="S43" i="34"/>
  <c r="T43" i="34" s="1"/>
  <c r="Q43" i="34"/>
  <c r="S49" i="34"/>
  <c r="T49" i="34" s="1"/>
  <c r="Q49" i="34"/>
  <c r="S28" i="35"/>
  <c r="T28" i="35" s="1"/>
  <c r="Q28" i="35"/>
  <c r="S24" i="35"/>
  <c r="T24" i="35" s="1"/>
  <c r="Q24" i="35"/>
  <c r="Q39" i="35"/>
  <c r="S39" i="35"/>
  <c r="T39" i="35" s="1"/>
  <c r="S50" i="35"/>
  <c r="T50" i="35" s="1"/>
  <c r="Q50" i="35"/>
  <c r="S60" i="35"/>
  <c r="T60" i="35" s="1"/>
  <c r="Q60" i="35"/>
  <c r="Q54" i="36"/>
  <c r="S54" i="36"/>
  <c r="T54" i="36" s="1"/>
  <c r="Q60" i="36"/>
  <c r="S60" i="36"/>
  <c r="T60" i="36" s="1"/>
  <c r="S48" i="34"/>
  <c r="T48" i="34" s="1"/>
  <c r="Q48" i="34"/>
  <c r="S54" i="34"/>
  <c r="T54" i="34" s="1"/>
  <c r="Q54" i="34"/>
  <c r="S49" i="35"/>
  <c r="T49" i="35" s="1"/>
  <c r="Q49" i="35"/>
  <c r="P76" i="35"/>
  <c r="L76" i="35"/>
  <c r="N76" i="35" s="1"/>
  <c r="S61" i="35"/>
  <c r="T61" i="35" s="1"/>
  <c r="Q61" i="35"/>
  <c r="S30" i="35"/>
  <c r="T30" i="35" s="1"/>
  <c r="Q30" i="35"/>
  <c r="S62" i="35"/>
  <c r="T62" i="35" s="1"/>
  <c r="Q62" i="35"/>
  <c r="S57" i="36"/>
  <c r="T57" i="36" s="1"/>
  <c r="Q57" i="36"/>
  <c r="Q30" i="36"/>
  <c r="S30" i="36"/>
  <c r="T30" i="36" s="1"/>
  <c r="Q51" i="36"/>
  <c r="S51" i="36"/>
  <c r="T51" i="36" s="1"/>
  <c r="Q62" i="36"/>
  <c r="S62" i="36"/>
  <c r="T62" i="36" s="1"/>
  <c r="Q23" i="36"/>
  <c r="S23" i="36"/>
  <c r="T23" i="36" s="1"/>
  <c r="S61" i="34"/>
  <c r="T61" i="34" s="1"/>
  <c r="Q61" i="34"/>
  <c r="Q28" i="34"/>
  <c r="S28" i="34"/>
  <c r="T28" i="34" s="1"/>
  <c r="S29" i="35"/>
  <c r="T29" i="35" s="1"/>
  <c r="Q29" i="35"/>
  <c r="Q22" i="36"/>
  <c r="S22" i="36"/>
  <c r="T22" i="36" s="1"/>
  <c r="S42" i="36"/>
  <c r="T42" i="36" s="1"/>
  <c r="Q42" i="36"/>
  <c r="S22" i="34"/>
  <c r="T22" i="34" s="1"/>
  <c r="Q22" i="34"/>
  <c r="P75" i="34"/>
  <c r="S62" i="34"/>
  <c r="T62" i="34" s="1"/>
  <c r="Q62" i="34"/>
  <c r="Q31" i="35"/>
  <c r="S31" i="35"/>
  <c r="T31" i="35" s="1"/>
  <c r="S41" i="36"/>
  <c r="T41" i="36" s="1"/>
  <c r="Q41" i="36"/>
  <c r="S56" i="36"/>
  <c r="T56" i="36" s="1"/>
  <c r="Q56" i="36"/>
  <c r="S40" i="36"/>
  <c r="T40" i="36" s="1"/>
  <c r="Q40" i="36"/>
  <c r="S51" i="34"/>
  <c r="T51" i="34" s="1"/>
  <c r="Q51" i="34"/>
  <c r="Q43" i="35"/>
  <c r="S43" i="35"/>
  <c r="T43" i="35" s="1"/>
  <c r="S25" i="34"/>
  <c r="T25" i="34" s="1"/>
  <c r="Q25" i="34"/>
  <c r="P73" i="34"/>
  <c r="N21" i="35"/>
  <c r="Q57" i="35"/>
  <c r="S57" i="35"/>
  <c r="T57" i="35" s="1"/>
  <c r="P71" i="35"/>
  <c r="L71" i="35"/>
  <c r="N71" i="35" s="1"/>
  <c r="S41" i="35"/>
  <c r="T41" i="35" s="1"/>
  <c r="Q41" i="35"/>
  <c r="S47" i="36"/>
  <c r="T47" i="36" s="1"/>
  <c r="Q47" i="36"/>
  <c r="S48" i="36"/>
  <c r="T48" i="36" s="1"/>
  <c r="Q48" i="36"/>
  <c r="Q49" i="36"/>
  <c r="S49" i="36"/>
  <c r="T49" i="36" s="1"/>
  <c r="S30" i="34"/>
  <c r="T30" i="34" s="1"/>
  <c r="Q30" i="34"/>
  <c r="S48" i="35"/>
  <c r="T48" i="35" s="1"/>
  <c r="Q48" i="35"/>
  <c r="N21" i="34"/>
  <c r="S29" i="34"/>
  <c r="T29" i="34" s="1"/>
  <c r="Q29" i="34"/>
  <c r="Q42" i="34"/>
  <c r="S42" i="34"/>
  <c r="T42" i="34" s="1"/>
  <c r="S26" i="34"/>
  <c r="T26" i="34" s="1"/>
  <c r="Q26" i="34"/>
  <c r="S24" i="34"/>
  <c r="T24" i="34" s="1"/>
  <c r="Q24" i="34"/>
  <c r="P76" i="34"/>
  <c r="L73" i="35"/>
  <c r="N73" i="35" s="1"/>
  <c r="P73" i="35"/>
  <c r="S54" i="35"/>
  <c r="T54" i="35" s="1"/>
  <c r="Q54" i="35"/>
  <c r="S26" i="35"/>
  <c r="T26" i="35" s="1"/>
  <c r="Q26" i="35"/>
  <c r="Q42" i="35"/>
  <c r="S42" i="35"/>
  <c r="T42" i="35" s="1"/>
  <c r="S61" i="36"/>
  <c r="T61" i="36" s="1"/>
  <c r="Q61" i="36"/>
  <c r="N21" i="36"/>
  <c r="S31" i="36"/>
  <c r="T31" i="36" s="1"/>
  <c r="Q31" i="36"/>
  <c r="Q50" i="34"/>
  <c r="S50" i="34"/>
  <c r="T50" i="34" s="1"/>
  <c r="S57" i="34"/>
  <c r="T57" i="34" s="1"/>
  <c r="Q57" i="34"/>
  <c r="S24" i="36"/>
  <c r="T24" i="36" s="1"/>
  <c r="Q24" i="36"/>
  <c r="S41" i="34"/>
  <c r="T41" i="34" s="1"/>
  <c r="Q41" i="34"/>
  <c r="Q60" i="34"/>
  <c r="S60" i="34"/>
  <c r="T60" i="34" s="1"/>
  <c r="S47" i="34"/>
  <c r="T47" i="34" s="1"/>
  <c r="Q47" i="34"/>
  <c r="S39" i="34"/>
  <c r="T39" i="34" s="1"/>
  <c r="Q39" i="34"/>
  <c r="S23" i="34"/>
  <c r="T23" i="34" s="1"/>
  <c r="Q23" i="34"/>
  <c r="Q40" i="34"/>
  <c r="S40" i="34"/>
  <c r="T40" i="34" s="1"/>
  <c r="Q31" i="34"/>
  <c r="S31" i="34"/>
  <c r="T31" i="34" s="1"/>
  <c r="P72" i="35"/>
  <c r="L72" i="35"/>
  <c r="N72" i="35" s="1"/>
  <c r="Q40" i="35"/>
  <c r="S40" i="35"/>
  <c r="T40" i="35" s="1"/>
  <c r="S23" i="35"/>
  <c r="T23" i="35" s="1"/>
  <c r="Q23" i="35"/>
  <c r="S26" i="36"/>
  <c r="T26" i="36" s="1"/>
  <c r="Q26" i="36"/>
  <c r="L71" i="26"/>
  <c r="N71" i="26" s="1"/>
  <c r="P71" i="26"/>
  <c r="L31" i="26"/>
  <c r="N31" i="26" s="1"/>
  <c r="S31" i="26" s="1"/>
  <c r="T31" i="26" s="1"/>
  <c r="Q48" i="26"/>
  <c r="Q22" i="26"/>
  <c r="Q40" i="26"/>
  <c r="N21" i="26"/>
  <c r="Q23" i="26"/>
  <c r="Q49" i="26"/>
  <c r="Q51" i="26"/>
  <c r="Q62" i="26"/>
  <c r="Q28" i="26"/>
  <c r="Q54" i="26"/>
  <c r="Q26" i="26"/>
  <c r="Q43" i="26"/>
  <c r="Q30" i="26"/>
  <c r="Q60" i="26"/>
  <c r="Q29" i="26"/>
  <c r="Q47" i="26"/>
  <c r="Q24" i="26"/>
  <c r="Q42" i="26"/>
  <c r="Q56" i="26"/>
  <c r="Q41" i="26"/>
  <c r="Q61" i="26"/>
  <c r="Q25" i="26"/>
  <c r="Q50" i="26"/>
  <c r="Q39" i="26"/>
  <c r="Q57" i="26"/>
  <c r="A41" i="35" l="1"/>
  <c r="S75" i="44"/>
  <c r="T75" i="44" s="1"/>
  <c r="A65" i="26"/>
  <c r="A71" i="26" s="1"/>
  <c r="A72" i="26" s="1"/>
  <c r="A73" i="26" s="1"/>
  <c r="A74" i="26" s="1"/>
  <c r="A75" i="26" s="1"/>
  <c r="A76" i="26" s="1"/>
  <c r="N71" i="44"/>
  <c r="P79" i="39"/>
  <c r="P81" i="38"/>
  <c r="Q78" i="38"/>
  <c r="Q74" i="41"/>
  <c r="Q77" i="36"/>
  <c r="Q83" i="44"/>
  <c r="S72" i="44"/>
  <c r="T72" i="44" s="1"/>
  <c r="S72" i="41"/>
  <c r="T72" i="41" s="1"/>
  <c r="Q80" i="45"/>
  <c r="S77" i="37"/>
  <c r="T77" i="37" s="1"/>
  <c r="S81" i="37"/>
  <c r="T81" i="37" s="1"/>
  <c r="S75" i="37"/>
  <c r="T75" i="37" s="1"/>
  <c r="Q78" i="37"/>
  <c r="S79" i="37"/>
  <c r="T79" i="37" s="1"/>
  <c r="S71" i="36"/>
  <c r="T71" i="36" s="1"/>
  <c r="S76" i="45"/>
  <c r="T76" i="45" s="1"/>
  <c r="S73" i="43"/>
  <c r="T73" i="43" s="1"/>
  <c r="S71" i="43"/>
  <c r="T71" i="43" s="1"/>
  <c r="Q75" i="35"/>
  <c r="S72" i="42"/>
  <c r="T72" i="42" s="1"/>
  <c r="Q80" i="44"/>
  <c r="Q80" i="37"/>
  <c r="S81" i="45"/>
  <c r="T81" i="45" s="1"/>
  <c r="Q72" i="39"/>
  <c r="S74" i="42"/>
  <c r="T74" i="42" s="1"/>
  <c r="S73" i="40"/>
  <c r="T73" i="40" s="1"/>
  <c r="S78" i="44"/>
  <c r="T78" i="44" s="1"/>
  <c r="Q75" i="45"/>
  <c r="S73" i="42"/>
  <c r="T73" i="42" s="1"/>
  <c r="S79" i="45"/>
  <c r="T79" i="45" s="1"/>
  <c r="Q74" i="44"/>
  <c r="Q74" i="39"/>
  <c r="Q81" i="44"/>
  <c r="S75" i="38"/>
  <c r="T75" i="38" s="1"/>
  <c r="S71" i="38"/>
  <c r="T71" i="38" s="1"/>
  <c r="Q73" i="39"/>
  <c r="S74" i="40"/>
  <c r="T74" i="40" s="1"/>
  <c r="Q76" i="38"/>
  <c r="S74" i="43"/>
  <c r="T74" i="43" s="1"/>
  <c r="Q72" i="43"/>
  <c r="Q82" i="45"/>
  <c r="S77" i="38"/>
  <c r="T77" i="38" s="1"/>
  <c r="S79" i="36"/>
  <c r="T79" i="36" s="1"/>
  <c r="Q78" i="36"/>
  <c r="Q76" i="39"/>
  <c r="Q80" i="36"/>
  <c r="S71" i="41"/>
  <c r="T71" i="41" s="1"/>
  <c r="Q73" i="41"/>
  <c r="S72" i="40"/>
  <c r="T72" i="40" s="1"/>
  <c r="Q77" i="44"/>
  <c r="Q76" i="37"/>
  <c r="S79" i="44"/>
  <c r="T79" i="44" s="1"/>
  <c r="Q75" i="39"/>
  <c r="Q21" i="40"/>
  <c r="S21" i="40"/>
  <c r="T21" i="40" s="1"/>
  <c r="S76" i="38"/>
  <c r="T76" i="38" s="1"/>
  <c r="Q74" i="43"/>
  <c r="S21" i="37"/>
  <c r="T21" i="37" s="1"/>
  <c r="Q21" i="37"/>
  <c r="S72" i="43"/>
  <c r="T72" i="43" s="1"/>
  <c r="S82" i="45"/>
  <c r="T82" i="45" s="1"/>
  <c r="Q77" i="38"/>
  <c r="Q79" i="36"/>
  <c r="S78" i="36"/>
  <c r="T78" i="36" s="1"/>
  <c r="S76" i="39"/>
  <c r="T76" i="39" s="1"/>
  <c r="S21" i="43"/>
  <c r="T21" i="43" s="1"/>
  <c r="Q21" i="43"/>
  <c r="Q75" i="44"/>
  <c r="S71" i="37"/>
  <c r="T71" i="37" s="1"/>
  <c r="Q21" i="45"/>
  <c r="S21" i="45"/>
  <c r="T21" i="45" s="1"/>
  <c r="Q71" i="38"/>
  <c r="S73" i="39"/>
  <c r="T73" i="39" s="1"/>
  <c r="Q74" i="40"/>
  <c r="Q81" i="37"/>
  <c r="Q75" i="43"/>
  <c r="Q81" i="36"/>
  <c r="Q75" i="37"/>
  <c r="S77" i="36"/>
  <c r="T77" i="36" s="1"/>
  <c r="S83" i="44"/>
  <c r="T83" i="44" s="1"/>
  <c r="S21" i="42"/>
  <c r="T21" i="42" s="1"/>
  <c r="Q21" i="42"/>
  <c r="Q82" i="44"/>
  <c r="S75" i="40"/>
  <c r="T75" i="40" s="1"/>
  <c r="Q75" i="40"/>
  <c r="Q76" i="45"/>
  <c r="Q73" i="43"/>
  <c r="Q71" i="43"/>
  <c r="P77" i="43"/>
  <c r="S71" i="40"/>
  <c r="T71" i="40" s="1"/>
  <c r="Q71" i="40"/>
  <c r="P77" i="40"/>
  <c r="Q72" i="42"/>
  <c r="Q75" i="36"/>
  <c r="S75" i="36"/>
  <c r="T75" i="36" s="1"/>
  <c r="Q71" i="36"/>
  <c r="Q79" i="38"/>
  <c r="Q76" i="36"/>
  <c r="S74" i="41"/>
  <c r="T74" i="41" s="1"/>
  <c r="Q72" i="41"/>
  <c r="S80" i="45"/>
  <c r="T80" i="45" s="1"/>
  <c r="Q71" i="39"/>
  <c r="S21" i="44"/>
  <c r="T21" i="44" s="1"/>
  <c r="Q21" i="44"/>
  <c r="Q73" i="44"/>
  <c r="S73" i="44"/>
  <c r="T73" i="44" s="1"/>
  <c r="P83" i="37"/>
  <c r="Q71" i="37"/>
  <c r="Q81" i="45"/>
  <c r="S72" i="39"/>
  <c r="T72" i="39" s="1"/>
  <c r="Q74" i="42"/>
  <c r="Q73" i="40"/>
  <c r="Q78" i="44"/>
  <c r="S75" i="45"/>
  <c r="T75" i="45" s="1"/>
  <c r="Q73" i="42"/>
  <c r="Q79" i="45"/>
  <c r="S74" i="44"/>
  <c r="T74" i="44" s="1"/>
  <c r="S21" i="38"/>
  <c r="T21" i="38" s="1"/>
  <c r="Q21" i="38"/>
  <c r="Q72" i="40"/>
  <c r="S77" i="44"/>
  <c r="T77" i="44" s="1"/>
  <c r="Q21" i="39"/>
  <c r="S21" i="39"/>
  <c r="T21" i="39" s="1"/>
  <c r="S80" i="36"/>
  <c r="T80" i="36" s="1"/>
  <c r="Q71" i="41"/>
  <c r="P76" i="41"/>
  <c r="S73" i="41"/>
  <c r="T73" i="41" s="1"/>
  <c r="S71" i="42"/>
  <c r="T71" i="42" s="1"/>
  <c r="S74" i="39"/>
  <c r="T74" i="39" s="1"/>
  <c r="S81" i="44"/>
  <c r="T81" i="44" s="1"/>
  <c r="Q75" i="38"/>
  <c r="S71" i="45"/>
  <c r="T71" i="45" s="1"/>
  <c r="S80" i="44"/>
  <c r="T80" i="44" s="1"/>
  <c r="S80" i="37"/>
  <c r="T80" i="37" s="1"/>
  <c r="S71" i="44"/>
  <c r="T71" i="44" s="1"/>
  <c r="Q71" i="44"/>
  <c r="P85" i="44"/>
  <c r="S76" i="37"/>
  <c r="T76" i="37" s="1"/>
  <c r="Q79" i="44"/>
  <c r="S75" i="39"/>
  <c r="T75" i="39" s="1"/>
  <c r="S76" i="44"/>
  <c r="T76" i="44" s="1"/>
  <c r="Q76" i="44"/>
  <c r="S77" i="39"/>
  <c r="T77" i="39" s="1"/>
  <c r="Q77" i="39"/>
  <c r="Q77" i="37"/>
  <c r="Q79" i="37"/>
  <c r="S78" i="37"/>
  <c r="T78" i="37" s="1"/>
  <c r="Q72" i="44"/>
  <c r="S78" i="38"/>
  <c r="T78" i="38" s="1"/>
  <c r="Q71" i="42"/>
  <c r="P77" i="42"/>
  <c r="Q71" i="45"/>
  <c r="P84" i="45"/>
  <c r="S21" i="41"/>
  <c r="T21" i="41" s="1"/>
  <c r="Q21" i="41"/>
  <c r="S74" i="34"/>
  <c r="T74" i="34" s="1"/>
  <c r="Q73" i="34"/>
  <c r="Q74" i="26"/>
  <c r="Q75" i="34"/>
  <c r="Q72" i="34"/>
  <c r="Q73" i="26"/>
  <c r="Q72" i="26"/>
  <c r="Q76" i="26"/>
  <c r="S74" i="26"/>
  <c r="T74" i="26" s="1"/>
  <c r="S73" i="26"/>
  <c r="T73" i="26" s="1"/>
  <c r="S72" i="26"/>
  <c r="T72" i="26" s="1"/>
  <c r="S76" i="26"/>
  <c r="T76" i="26" s="1"/>
  <c r="Q71" i="35"/>
  <c r="Q75" i="26"/>
  <c r="S75" i="26"/>
  <c r="T75" i="26" s="1"/>
  <c r="Q73" i="35"/>
  <c r="S76" i="34"/>
  <c r="T76" i="34" s="1"/>
  <c r="S72" i="35"/>
  <c r="T72" i="35" s="1"/>
  <c r="Q76" i="35"/>
  <c r="Q74" i="35"/>
  <c r="Q21" i="34"/>
  <c r="S21" i="34"/>
  <c r="T21" i="34" s="1"/>
  <c r="P78" i="35"/>
  <c r="S73" i="35"/>
  <c r="T73" i="35" s="1"/>
  <c r="S76" i="35"/>
  <c r="T76" i="35" s="1"/>
  <c r="Q72" i="35"/>
  <c r="S21" i="36"/>
  <c r="T21" i="36" s="1"/>
  <c r="Q21" i="36"/>
  <c r="Q76" i="34"/>
  <c r="S71" i="35"/>
  <c r="T71" i="35" s="1"/>
  <c r="P83" i="36"/>
  <c r="S21" i="35"/>
  <c r="T21" i="35" s="1"/>
  <c r="Q21" i="35"/>
  <c r="S73" i="34"/>
  <c r="T73" i="34" s="1"/>
  <c r="S74" i="35"/>
  <c r="T74" i="35" s="1"/>
  <c r="S75" i="34"/>
  <c r="T75" i="34" s="1"/>
  <c r="Q74" i="34"/>
  <c r="S71" i="34"/>
  <c r="T71" i="34" s="1"/>
  <c r="S72" i="34"/>
  <c r="T72" i="34" s="1"/>
  <c r="Q71" i="34"/>
  <c r="P78" i="34"/>
  <c r="Q71" i="26"/>
  <c r="S71" i="26"/>
  <c r="T71" i="26" s="1"/>
  <c r="S21" i="26"/>
  <c r="T21" i="26" s="1"/>
  <c r="Q31" i="26"/>
  <c r="Q21" i="26"/>
  <c r="A42" i="35" l="1"/>
  <c r="A43" i="35" s="1"/>
  <c r="A44" i="35" s="1"/>
  <c r="A47" i="35" s="1"/>
  <c r="A48" i="35" s="1"/>
  <c r="A49" i="35" s="1"/>
  <c r="A50" i="35" s="1"/>
  <c r="A51" i="35" s="1"/>
  <c r="A54" i="35" s="1"/>
  <c r="A55" i="35" s="1"/>
  <c r="A56" i="35" s="1"/>
  <c r="A57" i="35" s="1"/>
  <c r="A60" i="35" s="1"/>
  <c r="A61" i="35" s="1"/>
  <c r="A62" i="35" s="1"/>
  <c r="A65" i="35" s="1"/>
  <c r="A71" i="35" s="1"/>
  <c r="A72" i="35" s="1"/>
  <c r="A73" i="35" s="1"/>
  <c r="A74" i="35" s="1"/>
  <c r="A75" i="35" s="1"/>
  <c r="A76" i="35" s="1"/>
  <c r="U18" i="26"/>
  <c r="R67" i="36"/>
  <c r="R67" i="38"/>
  <c r="R67" i="41"/>
  <c r="R67" i="37"/>
  <c r="R67" i="40"/>
  <c r="R67" i="26"/>
  <c r="R67" i="45"/>
  <c r="U18" i="45"/>
  <c r="R67" i="34"/>
  <c r="R67" i="35"/>
  <c r="P86" i="45"/>
  <c r="Q86" i="45" s="1"/>
  <c r="R86" i="45" s="1"/>
  <c r="P85" i="45"/>
  <c r="Q85" i="45" s="1"/>
  <c r="R85" i="45" s="1"/>
  <c r="E6" i="45"/>
  <c r="E5" i="45"/>
  <c r="P87" i="44"/>
  <c r="Q87" i="44" s="1"/>
  <c r="R87" i="44" s="1"/>
  <c r="P86" i="44"/>
  <c r="Q86" i="44" s="1"/>
  <c r="R86" i="44" s="1"/>
  <c r="E5" i="44"/>
  <c r="E6" i="44"/>
  <c r="U18" i="37"/>
  <c r="R67" i="43"/>
  <c r="U18" i="43"/>
  <c r="P83" i="38"/>
  <c r="Q83" i="38" s="1"/>
  <c r="R83" i="38" s="1"/>
  <c r="E6" i="38"/>
  <c r="E5" i="38"/>
  <c r="P82" i="38"/>
  <c r="Q82" i="38" s="1"/>
  <c r="R82" i="38" s="1"/>
  <c r="R67" i="44"/>
  <c r="U18" i="44"/>
  <c r="E6" i="37"/>
  <c r="E5" i="37"/>
  <c r="P85" i="37"/>
  <c r="Q85" i="37" s="1"/>
  <c r="R85" i="37" s="1"/>
  <c r="P84" i="37"/>
  <c r="Q84" i="37" s="1"/>
  <c r="R84" i="37" s="1"/>
  <c r="U18" i="38"/>
  <c r="E6" i="42"/>
  <c r="P78" i="42"/>
  <c r="Q78" i="42" s="1"/>
  <c r="R78" i="42" s="1"/>
  <c r="P79" i="42"/>
  <c r="Q79" i="42" s="1"/>
  <c r="R79" i="42" s="1"/>
  <c r="E5" i="42"/>
  <c r="P77" i="41"/>
  <c r="Q77" i="41" s="1"/>
  <c r="R77" i="41" s="1"/>
  <c r="E6" i="41"/>
  <c r="P78" i="41"/>
  <c r="Q78" i="41" s="1"/>
  <c r="R78" i="41" s="1"/>
  <c r="E5" i="41"/>
  <c r="R67" i="42"/>
  <c r="U18" i="42"/>
  <c r="U18" i="41"/>
  <c r="P81" i="39"/>
  <c r="Q81" i="39" s="1"/>
  <c r="R81" i="39" s="1"/>
  <c r="P80" i="39"/>
  <c r="Q80" i="39" s="1"/>
  <c r="R80" i="39" s="1"/>
  <c r="E5" i="39"/>
  <c r="E6" i="39"/>
  <c r="E6" i="40"/>
  <c r="P79" i="40"/>
  <c r="Q79" i="40" s="1"/>
  <c r="R79" i="40" s="1"/>
  <c r="P78" i="40"/>
  <c r="Q78" i="40" s="1"/>
  <c r="R78" i="40" s="1"/>
  <c r="E5" i="40"/>
  <c r="R67" i="39"/>
  <c r="U18" i="39"/>
  <c r="U18" i="40"/>
  <c r="E5" i="43"/>
  <c r="E6" i="43"/>
  <c r="P78" i="43"/>
  <c r="Q78" i="43" s="1"/>
  <c r="R78" i="43" s="1"/>
  <c r="P79" i="43"/>
  <c r="Q79" i="43" s="1"/>
  <c r="R79" i="43" s="1"/>
  <c r="E6" i="36"/>
  <c r="P85" i="36"/>
  <c r="Q85" i="36" s="1"/>
  <c r="R85" i="36" s="1"/>
  <c r="P84" i="36"/>
  <c r="Q84" i="36" s="1"/>
  <c r="R84" i="36" s="1"/>
  <c r="E5" i="36"/>
  <c r="U18" i="36"/>
  <c r="E6" i="34"/>
  <c r="P80" i="34"/>
  <c r="Q80" i="34" s="1"/>
  <c r="R80" i="34" s="1"/>
  <c r="P79" i="34"/>
  <c r="Q79" i="34" s="1"/>
  <c r="R79" i="34" s="1"/>
  <c r="E5" i="34"/>
  <c r="U18" i="34"/>
  <c r="P79" i="35"/>
  <c r="Q79" i="35" s="1"/>
  <c r="R79" i="35" s="1"/>
  <c r="E5" i="35"/>
  <c r="E6" i="35"/>
  <c r="P80" i="35"/>
  <c r="Q80" i="35" s="1"/>
  <c r="R80" i="35" s="1"/>
  <c r="K65" i="44" l="1"/>
  <c r="L65" i="44" s="1"/>
  <c r="N65" i="44" s="1"/>
  <c r="K55" i="44"/>
  <c r="L55" i="44" s="1"/>
  <c r="N55" i="44" s="1"/>
  <c r="K44" i="44"/>
  <c r="L44" i="44" s="1"/>
  <c r="N44" i="44" s="1"/>
  <c r="K36" i="44"/>
  <c r="L36" i="44" s="1"/>
  <c r="N36" i="44" s="1"/>
  <c r="K35" i="44"/>
  <c r="L35" i="44" s="1"/>
  <c r="N35" i="44" s="1"/>
  <c r="K34" i="44"/>
  <c r="L34" i="44" s="1"/>
  <c r="N34" i="44" s="1"/>
  <c r="K27" i="44"/>
  <c r="L27" i="44" s="1"/>
  <c r="K65" i="43"/>
  <c r="L65" i="43" s="1"/>
  <c r="N65" i="43" s="1"/>
  <c r="K55" i="43"/>
  <c r="L55" i="43" s="1"/>
  <c r="N55" i="43" s="1"/>
  <c r="K44" i="43"/>
  <c r="L44" i="43" s="1"/>
  <c r="N44" i="43" s="1"/>
  <c r="K36" i="43"/>
  <c r="L36" i="43" s="1"/>
  <c r="N36" i="43" s="1"/>
  <c r="K35" i="43"/>
  <c r="L35" i="43" s="1"/>
  <c r="N35" i="43" s="1"/>
  <c r="K34" i="43"/>
  <c r="L34" i="43" s="1"/>
  <c r="N34" i="43" s="1"/>
  <c r="K27" i="43"/>
  <c r="L27" i="43" s="1"/>
  <c r="K65" i="42"/>
  <c r="L65" i="42" s="1"/>
  <c r="N65" i="42" s="1"/>
  <c r="K55" i="42"/>
  <c r="L55" i="42" s="1"/>
  <c r="N55" i="42" s="1"/>
  <c r="K27" i="42"/>
  <c r="L27" i="42" s="1"/>
  <c r="K44" i="42"/>
  <c r="L44" i="42" s="1"/>
  <c r="N44" i="42" s="1"/>
  <c r="K36" i="42"/>
  <c r="L36" i="42" s="1"/>
  <c r="N36" i="42" s="1"/>
  <c r="K35" i="42"/>
  <c r="L35" i="42" s="1"/>
  <c r="N35" i="42" s="1"/>
  <c r="K34" i="42"/>
  <c r="L34" i="42" s="1"/>
  <c r="N34" i="42" s="1"/>
  <c r="K65" i="41"/>
  <c r="L65" i="41" s="1"/>
  <c r="N65" i="41" s="1"/>
  <c r="K55" i="41"/>
  <c r="L55" i="41" s="1"/>
  <c r="N55" i="41" s="1"/>
  <c r="K44" i="41"/>
  <c r="L44" i="41" s="1"/>
  <c r="N44" i="41" s="1"/>
  <c r="K35" i="41"/>
  <c r="L35" i="41" s="1"/>
  <c r="N35" i="41" s="1"/>
  <c r="K36" i="41"/>
  <c r="L36" i="41" s="1"/>
  <c r="N36" i="41" s="1"/>
  <c r="K34" i="41"/>
  <c r="L34" i="41" s="1"/>
  <c r="N34" i="41" s="1"/>
  <c r="K27" i="41"/>
  <c r="L27" i="41" s="1"/>
  <c r="K65" i="40"/>
  <c r="L65" i="40" s="1"/>
  <c r="N65" i="40" s="1"/>
  <c r="K34" i="40"/>
  <c r="L34" i="40" s="1"/>
  <c r="N34" i="40" s="1"/>
  <c r="K55" i="40"/>
  <c r="L55" i="40" s="1"/>
  <c r="N55" i="40" s="1"/>
  <c r="K44" i="40"/>
  <c r="L44" i="40" s="1"/>
  <c r="N44" i="40" s="1"/>
  <c r="K36" i="40"/>
  <c r="L36" i="40" s="1"/>
  <c r="N36" i="40" s="1"/>
  <c r="K35" i="40"/>
  <c r="L35" i="40" s="1"/>
  <c r="N35" i="40" s="1"/>
  <c r="K27" i="40"/>
  <c r="L27" i="40" s="1"/>
  <c r="K65" i="39"/>
  <c r="L65" i="39" s="1"/>
  <c r="N65" i="39" s="1"/>
  <c r="K55" i="39"/>
  <c r="L55" i="39" s="1"/>
  <c r="N55" i="39" s="1"/>
  <c r="K44" i="39"/>
  <c r="L44" i="39" s="1"/>
  <c r="N44" i="39" s="1"/>
  <c r="K36" i="39"/>
  <c r="L36" i="39" s="1"/>
  <c r="N36" i="39" s="1"/>
  <c r="K35" i="39"/>
  <c r="L35" i="39" s="1"/>
  <c r="N35" i="39" s="1"/>
  <c r="K34" i="39"/>
  <c r="L34" i="39" s="1"/>
  <c r="N34" i="39" s="1"/>
  <c r="K27" i="39"/>
  <c r="L27" i="39" s="1"/>
  <c r="K65" i="38"/>
  <c r="L65" i="38" s="1"/>
  <c r="N65" i="38" s="1"/>
  <c r="K44" i="38"/>
  <c r="L44" i="38" s="1"/>
  <c r="N44" i="38" s="1"/>
  <c r="K36" i="38"/>
  <c r="L36" i="38" s="1"/>
  <c r="N36" i="38" s="1"/>
  <c r="K34" i="38"/>
  <c r="L34" i="38" s="1"/>
  <c r="N34" i="38" s="1"/>
  <c r="K27" i="38"/>
  <c r="L27" i="38" s="1"/>
  <c r="K55" i="38"/>
  <c r="L55" i="38" s="1"/>
  <c r="N55" i="38" s="1"/>
  <c r="K35" i="38"/>
  <c r="L35" i="38" s="1"/>
  <c r="N35" i="38" s="1"/>
  <c r="K65" i="45"/>
  <c r="L65" i="45" s="1"/>
  <c r="N65" i="45" s="1"/>
  <c r="K55" i="45"/>
  <c r="L55" i="45" s="1"/>
  <c r="N55" i="45" s="1"/>
  <c r="K44" i="45"/>
  <c r="L44" i="45" s="1"/>
  <c r="N44" i="45" s="1"/>
  <c r="K35" i="45"/>
  <c r="L35" i="45" s="1"/>
  <c r="N35" i="45" s="1"/>
  <c r="K36" i="45"/>
  <c r="L36" i="45" s="1"/>
  <c r="N36" i="45" s="1"/>
  <c r="K34" i="45"/>
  <c r="L34" i="45" s="1"/>
  <c r="N34" i="45" s="1"/>
  <c r="K27" i="45"/>
  <c r="L27" i="45" s="1"/>
  <c r="K44" i="37"/>
  <c r="L44" i="37" s="1"/>
  <c r="N44" i="37" s="1"/>
  <c r="K35" i="37"/>
  <c r="L35" i="37" s="1"/>
  <c r="N35" i="37" s="1"/>
  <c r="K36" i="37"/>
  <c r="L36" i="37" s="1"/>
  <c r="N36" i="37" s="1"/>
  <c r="K34" i="37"/>
  <c r="L34" i="37" s="1"/>
  <c r="N34" i="37" s="1"/>
  <c r="K27" i="37"/>
  <c r="L27" i="37" s="1"/>
  <c r="K65" i="37"/>
  <c r="L65" i="37" s="1"/>
  <c r="N65" i="37" s="1"/>
  <c r="K55" i="37"/>
  <c r="L55" i="37" s="1"/>
  <c r="N55" i="37" s="1"/>
  <c r="K65" i="36"/>
  <c r="L65" i="36" s="1"/>
  <c r="N65" i="36" s="1"/>
  <c r="K55" i="36"/>
  <c r="L55" i="36" s="1"/>
  <c r="N55" i="36" s="1"/>
  <c r="K44" i="36"/>
  <c r="L44" i="36" s="1"/>
  <c r="N44" i="36" s="1"/>
  <c r="K36" i="36"/>
  <c r="L36" i="36" s="1"/>
  <c r="N36" i="36" s="1"/>
  <c r="K35" i="36"/>
  <c r="L35" i="36" s="1"/>
  <c r="N35" i="36" s="1"/>
  <c r="K34" i="36"/>
  <c r="L34" i="36" s="1"/>
  <c r="N34" i="36" s="1"/>
  <c r="K27" i="36"/>
  <c r="L27" i="36" s="1"/>
  <c r="L44" i="34"/>
  <c r="N44" i="34" s="1"/>
  <c r="L65" i="34"/>
  <c r="N65" i="34" s="1"/>
  <c r="K55" i="34"/>
  <c r="L55" i="34" s="1"/>
  <c r="N55" i="34" s="1"/>
  <c r="K35" i="34"/>
  <c r="L35" i="34" s="1"/>
  <c r="N35" i="34" s="1"/>
  <c r="K27" i="34"/>
  <c r="L27" i="34" s="1"/>
  <c r="K36" i="34"/>
  <c r="L36" i="34" s="1"/>
  <c r="N36" i="34" s="1"/>
  <c r="K34" i="34"/>
  <c r="L34" i="34" s="1"/>
  <c r="N34" i="34" s="1"/>
  <c r="K55" i="26"/>
  <c r="K36" i="26"/>
  <c r="K27" i="26"/>
  <c r="K35" i="26"/>
  <c r="K34" i="26"/>
  <c r="P81" i="43"/>
  <c r="P82" i="43" s="1"/>
  <c r="P87" i="37"/>
  <c r="P88" i="37" s="1"/>
  <c r="P81" i="40"/>
  <c r="P82" i="40" s="1"/>
  <c r="P85" i="38"/>
  <c r="P83" i="39"/>
  <c r="P88" i="45"/>
  <c r="P81" i="42"/>
  <c r="P89" i="44"/>
  <c r="P80" i="41"/>
  <c r="P82" i="34"/>
  <c r="P83" i="34" s="1"/>
  <c r="P82" i="35"/>
  <c r="P83" i="35" s="1"/>
  <c r="P87" i="36"/>
  <c r="P88" i="36" s="1"/>
  <c r="U18" i="35"/>
  <c r="N27" i="44" l="1"/>
  <c r="L85" i="44"/>
  <c r="S34" i="44"/>
  <c r="T34" i="44" s="1"/>
  <c r="Q34" i="44"/>
  <c r="S35" i="44"/>
  <c r="T35" i="44" s="1"/>
  <c r="Q35" i="44"/>
  <c r="S36" i="44"/>
  <c r="T36" i="44" s="1"/>
  <c r="Q36" i="44"/>
  <c r="Q44" i="44"/>
  <c r="S44" i="44"/>
  <c r="T44" i="44" s="1"/>
  <c r="S55" i="44"/>
  <c r="T55" i="44" s="1"/>
  <c r="Q55" i="44"/>
  <c r="Q65" i="44"/>
  <c r="S65" i="44"/>
  <c r="T65" i="44" s="1"/>
  <c r="L77" i="43"/>
  <c r="N27" i="43"/>
  <c r="S44" i="43"/>
  <c r="T44" i="43" s="1"/>
  <c r="Q44" i="43"/>
  <c r="S34" i="43"/>
  <c r="T34" i="43" s="1"/>
  <c r="Q34" i="43"/>
  <c r="S36" i="43"/>
  <c r="T36" i="43" s="1"/>
  <c r="Q36" i="43"/>
  <c r="S55" i="43"/>
  <c r="T55" i="43" s="1"/>
  <c r="Q55" i="43"/>
  <c r="S35" i="43"/>
  <c r="T35" i="43" s="1"/>
  <c r="Q35" i="43"/>
  <c r="Q65" i="43"/>
  <c r="S65" i="43"/>
  <c r="T65" i="43" s="1"/>
  <c r="Q36" i="42"/>
  <c r="S36" i="42"/>
  <c r="T36" i="42" s="1"/>
  <c r="S44" i="42"/>
  <c r="T44" i="42" s="1"/>
  <c r="Q44" i="42"/>
  <c r="S34" i="42"/>
  <c r="T34" i="42" s="1"/>
  <c r="Q34" i="42"/>
  <c r="N27" i="42"/>
  <c r="L77" i="42"/>
  <c r="Q35" i="42"/>
  <c r="S35" i="42"/>
  <c r="T35" i="42" s="1"/>
  <c r="S55" i="42"/>
  <c r="T55" i="42" s="1"/>
  <c r="Q55" i="42"/>
  <c r="S65" i="42"/>
  <c r="T65" i="42" s="1"/>
  <c r="Q65" i="42"/>
  <c r="Q35" i="41"/>
  <c r="S35" i="41"/>
  <c r="T35" i="41" s="1"/>
  <c r="N27" i="41"/>
  <c r="L76" i="41"/>
  <c r="S36" i="41"/>
  <c r="T36" i="41" s="1"/>
  <c r="Q36" i="41"/>
  <c r="Q44" i="41"/>
  <c r="S44" i="41"/>
  <c r="T44" i="41" s="1"/>
  <c r="Q34" i="41"/>
  <c r="S34" i="41"/>
  <c r="T34" i="41" s="1"/>
  <c r="Q55" i="41"/>
  <c r="S55" i="41"/>
  <c r="T55" i="41" s="1"/>
  <c r="S65" i="41"/>
  <c r="T65" i="41" s="1"/>
  <c r="Q65" i="41"/>
  <c r="Q36" i="40"/>
  <c r="S36" i="40"/>
  <c r="T36" i="40" s="1"/>
  <c r="S55" i="40"/>
  <c r="T55" i="40" s="1"/>
  <c r="Q55" i="40"/>
  <c r="N27" i="40"/>
  <c r="L77" i="40"/>
  <c r="Q44" i="40"/>
  <c r="S44" i="40"/>
  <c r="T44" i="40" s="1"/>
  <c r="S34" i="40"/>
  <c r="T34" i="40" s="1"/>
  <c r="Q34" i="40"/>
  <c r="Q35" i="40"/>
  <c r="S35" i="40"/>
  <c r="T35" i="40" s="1"/>
  <c r="S65" i="40"/>
  <c r="T65" i="40" s="1"/>
  <c r="Q65" i="40"/>
  <c r="Q36" i="39"/>
  <c r="S36" i="39"/>
  <c r="T36" i="39" s="1"/>
  <c r="L79" i="39"/>
  <c r="N27" i="39"/>
  <c r="Q35" i="39"/>
  <c r="S35" i="39"/>
  <c r="T35" i="39" s="1"/>
  <c r="Q55" i="39"/>
  <c r="S55" i="39"/>
  <c r="T55" i="39" s="1"/>
  <c r="Q34" i="39"/>
  <c r="S34" i="39"/>
  <c r="T34" i="39" s="1"/>
  <c r="S44" i="39"/>
  <c r="T44" i="39" s="1"/>
  <c r="Q44" i="39"/>
  <c r="S65" i="39"/>
  <c r="T65" i="39" s="1"/>
  <c r="Q65" i="39"/>
  <c r="S55" i="38"/>
  <c r="T55" i="38" s="1"/>
  <c r="Q55" i="38"/>
  <c r="N27" i="38"/>
  <c r="L81" i="38"/>
  <c r="S35" i="38"/>
  <c r="T35" i="38" s="1"/>
  <c r="Q35" i="38"/>
  <c r="S34" i="38"/>
  <c r="T34" i="38" s="1"/>
  <c r="Q34" i="38"/>
  <c r="S36" i="38"/>
  <c r="T36" i="38" s="1"/>
  <c r="Q36" i="38"/>
  <c r="Q44" i="38"/>
  <c r="S44" i="38"/>
  <c r="T44" i="38" s="1"/>
  <c r="Q65" i="38"/>
  <c r="S65" i="38"/>
  <c r="T65" i="38" s="1"/>
  <c r="Q36" i="45"/>
  <c r="S36" i="45"/>
  <c r="T36" i="45" s="1"/>
  <c r="Q65" i="45"/>
  <c r="S65" i="45"/>
  <c r="T65" i="45" s="1"/>
  <c r="N27" i="45"/>
  <c r="L84" i="45"/>
  <c r="S35" i="45"/>
  <c r="T35" i="45" s="1"/>
  <c r="Q35" i="45"/>
  <c r="Q34" i="45"/>
  <c r="S34" i="45"/>
  <c r="T34" i="45" s="1"/>
  <c r="Q44" i="45"/>
  <c r="S44" i="45"/>
  <c r="T44" i="45" s="1"/>
  <c r="S55" i="45"/>
  <c r="T55" i="45" s="1"/>
  <c r="Q55" i="45"/>
  <c r="Q65" i="37"/>
  <c r="S65" i="37"/>
  <c r="T65" i="37" s="1"/>
  <c r="S55" i="37"/>
  <c r="T55" i="37" s="1"/>
  <c r="Q55" i="37"/>
  <c r="N27" i="37"/>
  <c r="L83" i="37"/>
  <c r="Q35" i="37"/>
  <c r="S35" i="37"/>
  <c r="T35" i="37" s="1"/>
  <c r="S34" i="37"/>
  <c r="T34" i="37" s="1"/>
  <c r="Q34" i="37"/>
  <c r="S36" i="37"/>
  <c r="T36" i="37" s="1"/>
  <c r="Q36" i="37"/>
  <c r="Q44" i="37"/>
  <c r="S44" i="37"/>
  <c r="T44" i="37" s="1"/>
  <c r="S34" i="36"/>
  <c r="T34" i="36" s="1"/>
  <c r="Q34" i="36"/>
  <c r="Q35" i="36"/>
  <c r="S35" i="36"/>
  <c r="T35" i="36" s="1"/>
  <c r="N27" i="36"/>
  <c r="L83" i="36"/>
  <c r="Q36" i="36"/>
  <c r="S36" i="36"/>
  <c r="T36" i="36" s="1"/>
  <c r="S44" i="36"/>
  <c r="T44" i="36" s="1"/>
  <c r="Q44" i="36"/>
  <c r="S55" i="36"/>
  <c r="T55" i="36" s="1"/>
  <c r="Q55" i="36"/>
  <c r="S65" i="36"/>
  <c r="T65" i="36" s="1"/>
  <c r="Q65" i="36"/>
  <c r="L65" i="35"/>
  <c r="N65" i="35" s="1"/>
  <c r="K55" i="35"/>
  <c r="L55" i="35" s="1"/>
  <c r="N55" i="35" s="1"/>
  <c r="L44" i="35"/>
  <c r="N44" i="35" s="1"/>
  <c r="K36" i="35"/>
  <c r="L36" i="35" s="1"/>
  <c r="N36" i="35" s="1"/>
  <c r="K34" i="35"/>
  <c r="L34" i="35" s="1"/>
  <c r="N34" i="35" s="1"/>
  <c r="K27" i="35"/>
  <c r="L27" i="35" s="1"/>
  <c r="K35" i="35"/>
  <c r="L35" i="35" s="1"/>
  <c r="N35" i="35" s="1"/>
  <c r="S34" i="34"/>
  <c r="T34" i="34" s="1"/>
  <c r="Q34" i="34"/>
  <c r="Q55" i="34"/>
  <c r="S55" i="34"/>
  <c r="T55" i="34" s="1"/>
  <c r="Q36" i="34"/>
  <c r="S36" i="34"/>
  <c r="T36" i="34" s="1"/>
  <c r="S65" i="34"/>
  <c r="T65" i="34" s="1"/>
  <c r="Q65" i="34"/>
  <c r="Q44" i="34"/>
  <c r="S44" i="34"/>
  <c r="T44" i="34" s="1"/>
  <c r="N27" i="34"/>
  <c r="L78" i="34"/>
  <c r="S35" i="34"/>
  <c r="T35" i="34" s="1"/>
  <c r="Q35" i="34"/>
  <c r="P81" i="41"/>
  <c r="P82" i="42"/>
  <c r="P84" i="39"/>
  <c r="P86" i="38"/>
  <c r="P90" i="44"/>
  <c r="P89" i="45"/>
  <c r="Q27" i="44" l="1"/>
  <c r="S27" i="44"/>
  <c r="T27" i="44" s="1"/>
  <c r="T85" i="44" s="1"/>
  <c r="T90" i="44" s="1"/>
  <c r="N85" i="44"/>
  <c r="S27" i="43"/>
  <c r="T27" i="43" s="1"/>
  <c r="T77" i="43" s="1"/>
  <c r="T82" i="43" s="1"/>
  <c r="Q27" i="43"/>
  <c r="N77" i="43"/>
  <c r="Q27" i="42"/>
  <c r="S27" i="42"/>
  <c r="T27" i="42" s="1"/>
  <c r="T77" i="42" s="1"/>
  <c r="T82" i="42" s="1"/>
  <c r="N77" i="42"/>
  <c r="S27" i="41"/>
  <c r="T27" i="41" s="1"/>
  <c r="T76" i="41" s="1"/>
  <c r="T81" i="41" s="1"/>
  <c r="Q27" i="41"/>
  <c r="N76" i="41"/>
  <c r="Q27" i="40"/>
  <c r="S27" i="40"/>
  <c r="T27" i="40" s="1"/>
  <c r="T77" i="40" s="1"/>
  <c r="T82" i="40" s="1"/>
  <c r="N77" i="40"/>
  <c r="S27" i="39"/>
  <c r="T27" i="39" s="1"/>
  <c r="T79" i="39" s="1"/>
  <c r="T84" i="39" s="1"/>
  <c r="Q27" i="39"/>
  <c r="N79" i="39"/>
  <c r="S27" i="38"/>
  <c r="T27" i="38" s="1"/>
  <c r="T81" i="38" s="1"/>
  <c r="T86" i="38" s="1"/>
  <c r="Q27" i="38"/>
  <c r="N81" i="38"/>
  <c r="Q27" i="45"/>
  <c r="S27" i="45"/>
  <c r="T27" i="45" s="1"/>
  <c r="T84" i="45" s="1"/>
  <c r="T89" i="45" s="1"/>
  <c r="N84" i="45"/>
  <c r="Q27" i="37"/>
  <c r="S27" i="37"/>
  <c r="T27" i="37" s="1"/>
  <c r="T83" i="37" s="1"/>
  <c r="T88" i="37" s="1"/>
  <c r="N83" i="37"/>
  <c r="S27" i="36"/>
  <c r="T27" i="36" s="1"/>
  <c r="T83" i="36" s="1"/>
  <c r="T88" i="36" s="1"/>
  <c r="Q27" i="36"/>
  <c r="N83" i="36"/>
  <c r="N27" i="35"/>
  <c r="L78" i="35"/>
  <c r="Q55" i="35"/>
  <c r="S55" i="35"/>
  <c r="T55" i="35" s="1"/>
  <c r="S35" i="35"/>
  <c r="T35" i="35" s="1"/>
  <c r="Q35" i="35"/>
  <c r="Q36" i="35"/>
  <c r="S36" i="35"/>
  <c r="T36" i="35" s="1"/>
  <c r="S65" i="35"/>
  <c r="T65" i="35" s="1"/>
  <c r="Q65" i="35"/>
  <c r="Q34" i="35"/>
  <c r="S34" i="35"/>
  <c r="T34" i="35" s="1"/>
  <c r="S44" i="35"/>
  <c r="T44" i="35" s="1"/>
  <c r="Q44" i="35"/>
  <c r="S27" i="34"/>
  <c r="T27" i="34" s="1"/>
  <c r="T78" i="34" s="1"/>
  <c r="T83" i="34" s="1"/>
  <c r="Q27" i="34"/>
  <c r="N78" i="34"/>
  <c r="N88" i="44" l="1"/>
  <c r="Q88" i="44" s="1"/>
  <c r="R88" i="44" s="1"/>
  <c r="E7" i="44"/>
  <c r="N89" i="44"/>
  <c r="R18" i="44"/>
  <c r="R85" i="44" s="1"/>
  <c r="Q85" i="44"/>
  <c r="E7" i="43"/>
  <c r="N80" i="43"/>
  <c r="Q80" i="43" s="1"/>
  <c r="R80" i="43" s="1"/>
  <c r="R18" i="43"/>
  <c r="R77" i="43" s="1"/>
  <c r="Q77" i="43"/>
  <c r="E7" i="42"/>
  <c r="N80" i="42"/>
  <c r="Q80" i="42" s="1"/>
  <c r="R80" i="42" s="1"/>
  <c r="R18" i="42"/>
  <c r="R77" i="42" s="1"/>
  <c r="Q77" i="42"/>
  <c r="R18" i="41"/>
  <c r="R76" i="41" s="1"/>
  <c r="Q76" i="41"/>
  <c r="E7" i="41"/>
  <c r="N79" i="41"/>
  <c r="Q79" i="41" s="1"/>
  <c r="R79" i="41" s="1"/>
  <c r="E7" i="40"/>
  <c r="N80" i="40"/>
  <c r="Q80" i="40" s="1"/>
  <c r="R80" i="40" s="1"/>
  <c r="R18" i="40"/>
  <c r="R77" i="40" s="1"/>
  <c r="Q77" i="40"/>
  <c r="N82" i="39"/>
  <c r="Q82" i="39" s="1"/>
  <c r="R82" i="39" s="1"/>
  <c r="E7" i="39"/>
  <c r="Q79" i="39"/>
  <c r="R18" i="39"/>
  <c r="R79" i="39" s="1"/>
  <c r="N84" i="38"/>
  <c r="Q84" i="38" s="1"/>
  <c r="R84" i="38" s="1"/>
  <c r="E7" i="38"/>
  <c r="R18" i="38"/>
  <c r="R81" i="38" s="1"/>
  <c r="Q81" i="38"/>
  <c r="E7" i="45"/>
  <c r="N87" i="45"/>
  <c r="Q87" i="45" s="1"/>
  <c r="R87" i="45" s="1"/>
  <c r="R18" i="45"/>
  <c r="R84" i="45" s="1"/>
  <c r="Q84" i="45"/>
  <c r="N86" i="37"/>
  <c r="Q86" i="37" s="1"/>
  <c r="R86" i="37" s="1"/>
  <c r="E7" i="37"/>
  <c r="R18" i="37"/>
  <c r="R83" i="37" s="1"/>
  <c r="Q83" i="37"/>
  <c r="N86" i="36"/>
  <c r="Q86" i="36" s="1"/>
  <c r="R86" i="36" s="1"/>
  <c r="E7" i="36"/>
  <c r="R18" i="36"/>
  <c r="R83" i="36" s="1"/>
  <c r="Q83" i="36"/>
  <c r="Q27" i="35"/>
  <c r="S27" i="35"/>
  <c r="T27" i="35" s="1"/>
  <c r="T78" i="35" s="1"/>
  <c r="T83" i="35" s="1"/>
  <c r="N78" i="35"/>
  <c r="E7" i="34"/>
  <c r="N81" i="34"/>
  <c r="Q81" i="34" s="1"/>
  <c r="R81" i="34" s="1"/>
  <c r="R18" i="34"/>
  <c r="R78" i="34" s="1"/>
  <c r="Q78" i="34"/>
  <c r="E4" i="44" l="1"/>
  <c r="E8" i="44" s="1"/>
  <c r="E9" i="44" s="1"/>
  <c r="D22" i="12" s="1"/>
  <c r="N90" i="44"/>
  <c r="Q89" i="44"/>
  <c r="R89" i="44" s="1"/>
  <c r="R90" i="44" s="1"/>
  <c r="N81" i="43"/>
  <c r="N82" i="43" s="1"/>
  <c r="E4" i="43"/>
  <c r="E8" i="43" s="1"/>
  <c r="E9" i="43" s="1"/>
  <c r="E4" i="42"/>
  <c r="E8" i="42" s="1"/>
  <c r="E9" i="42" s="1"/>
  <c r="N81" i="42"/>
  <c r="N80" i="41"/>
  <c r="E4" i="41"/>
  <c r="E8" i="41" s="1"/>
  <c r="E9" i="41" s="1"/>
  <c r="N81" i="41"/>
  <c r="Q80" i="41"/>
  <c r="R80" i="41" s="1"/>
  <c r="R81" i="41" s="1"/>
  <c r="N81" i="40"/>
  <c r="N82" i="40" s="1"/>
  <c r="E4" i="40"/>
  <c r="E8" i="40" s="1"/>
  <c r="E9" i="40" s="1"/>
  <c r="E4" i="39"/>
  <c r="E8" i="39" s="1"/>
  <c r="E9" i="39" s="1"/>
  <c r="N83" i="39"/>
  <c r="N85" i="38"/>
  <c r="Q85" i="38" s="1"/>
  <c r="R85" i="38" s="1"/>
  <c r="R86" i="38" s="1"/>
  <c r="E4" i="38"/>
  <c r="E8" i="38" s="1"/>
  <c r="E9" i="38" s="1"/>
  <c r="N88" i="45"/>
  <c r="N89" i="45" s="1"/>
  <c r="E4" i="45"/>
  <c r="E8" i="45" s="1"/>
  <c r="E9" i="45" s="1"/>
  <c r="N87" i="37"/>
  <c r="Q87" i="37" s="1"/>
  <c r="R87" i="37" s="1"/>
  <c r="R88" i="37" s="1"/>
  <c r="E4" i="37"/>
  <c r="E8" i="37" s="1"/>
  <c r="E9" i="37" s="1"/>
  <c r="E4" i="36"/>
  <c r="E8" i="36" s="1"/>
  <c r="E9" i="36" s="1"/>
  <c r="N87" i="36"/>
  <c r="E7" i="35"/>
  <c r="N81" i="35"/>
  <c r="Q81" i="35" s="1"/>
  <c r="R81" i="35" s="1"/>
  <c r="Q78" i="35"/>
  <c r="R18" i="35"/>
  <c r="R78" i="35" s="1"/>
  <c r="N82" i="34"/>
  <c r="N83" i="34" s="1"/>
  <c r="E4" i="34"/>
  <c r="E8" i="34" s="1"/>
  <c r="E9" i="34" s="1"/>
  <c r="P78" i="26"/>
  <c r="Q88" i="45" l="1"/>
  <c r="R88" i="45" s="1"/>
  <c r="R89" i="45" s="1"/>
  <c r="Q90" i="44"/>
  <c r="Q81" i="43"/>
  <c r="R81" i="43" s="1"/>
  <c r="R82" i="43" s="1"/>
  <c r="Q82" i="43"/>
  <c r="D21" i="12"/>
  <c r="N82" i="42"/>
  <c r="Q81" i="42"/>
  <c r="D20" i="12"/>
  <c r="D19" i="12"/>
  <c r="Q81" i="41"/>
  <c r="Q81" i="40"/>
  <c r="R81" i="40" s="1"/>
  <c r="R82" i="40" s="1"/>
  <c r="D18" i="12"/>
  <c r="N84" i="39"/>
  <c r="Q83" i="39"/>
  <c r="D17" i="12"/>
  <c r="N86" i="38"/>
  <c r="D16" i="12"/>
  <c r="Q86" i="38"/>
  <c r="D15" i="12"/>
  <c r="Q89" i="45"/>
  <c r="N88" i="37"/>
  <c r="Q88" i="37"/>
  <c r="D14" i="12"/>
  <c r="N88" i="36"/>
  <c r="Q87" i="36"/>
  <c r="D13" i="12"/>
  <c r="N82" i="35"/>
  <c r="N83" i="35" s="1"/>
  <c r="E4" i="35"/>
  <c r="E8" i="35" s="1"/>
  <c r="E9" i="35" s="1"/>
  <c r="Q82" i="34"/>
  <c r="R82" i="34" s="1"/>
  <c r="R83" i="34" s="1"/>
  <c r="D11" i="12"/>
  <c r="M11" i="34"/>
  <c r="P79" i="26"/>
  <c r="Q79" i="26" s="1"/>
  <c r="R79" i="26" s="1"/>
  <c r="E5" i="26"/>
  <c r="P80" i="26"/>
  <c r="Q80" i="26" s="1"/>
  <c r="R80" i="26" s="1"/>
  <c r="E6" i="26"/>
  <c r="R81" i="42" l="1"/>
  <c r="R82" i="42" s="1"/>
  <c r="Q82" i="42"/>
  <c r="Q82" i="40"/>
  <c r="R83" i="39"/>
  <c r="R84" i="39" s="1"/>
  <c r="Q84" i="39"/>
  <c r="R87" i="36"/>
  <c r="R88" i="36" s="1"/>
  <c r="Q88" i="36"/>
  <c r="Q82" i="35"/>
  <c r="R82" i="35" s="1"/>
  <c r="R83" i="35" s="1"/>
  <c r="D12" i="12"/>
  <c r="N13" i="35"/>
  <c r="Q83" i="34"/>
  <c r="P82" i="26"/>
  <c r="Q83" i="35" l="1"/>
  <c r="P83" i="26"/>
  <c r="L36" i="26" l="1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N27" i="26" l="1"/>
  <c r="L78" i="26"/>
  <c r="Q65" i="26"/>
  <c r="Q44" i="26"/>
  <c r="Q35" i="26"/>
  <c r="Q55" i="26"/>
  <c r="Q34" i="26"/>
  <c r="Q36" i="26"/>
  <c r="S27" i="26" l="1"/>
  <c r="T27" i="26" s="1"/>
  <c r="N78" i="26"/>
  <c r="Q27" i="26"/>
  <c r="R18" i="26" s="1"/>
  <c r="R78" i="26" l="1"/>
  <c r="Q78" i="26"/>
  <c r="E4" i="26" s="1"/>
  <c r="E7" i="26"/>
  <c r="N81" i="26"/>
  <c r="T78" i="26"/>
  <c r="T83" i="26" s="1"/>
  <c r="C5" i="31" l="1"/>
  <c r="C9" i="31"/>
  <c r="C6" i="31"/>
  <c r="E8" i="26"/>
  <c r="Q81" i="26"/>
  <c r="R81" i="26" s="1"/>
  <c r="N82" i="26"/>
  <c r="Q82" i="26" s="1"/>
  <c r="C7" i="31" l="1"/>
  <c r="F7" i="31" s="1"/>
  <c r="C8" i="31"/>
  <c r="F8" i="31" s="1"/>
  <c r="Q83" i="26"/>
  <c r="F9" i="31"/>
  <c r="R82" i="26"/>
  <c r="R83" i="26" s="1"/>
  <c r="N83" i="26"/>
  <c r="E9" i="26"/>
  <c r="D10" i="12" l="1"/>
  <c r="L6" i="12" s="1"/>
  <c r="C10" i="31"/>
  <c r="C11" i="31" s="1"/>
  <c r="F10" i="31" l="1"/>
  <c r="D7" i="31"/>
  <c r="D8" i="31"/>
  <c r="D5" i="31"/>
  <c r="D6" i="31"/>
  <c r="D9" i="31"/>
  <c r="D10" i="31"/>
</calcChain>
</file>

<file path=xl/sharedStrings.xml><?xml version="1.0" encoding="utf-8"?>
<sst xmlns="http://schemas.openxmlformats.org/spreadsheetml/2006/main" count="4851" uniqueCount="856">
  <si>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</si>
  <si>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</si>
  <si>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</si>
  <si>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</si>
  <si>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</si>
  <si>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</si>
  <si>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</si>
  <si>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</si>
  <si>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</si>
  <si>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</si>
  <si>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</si>
  <si>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</si>
  <si>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</si>
  <si>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</si>
  <si>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</si>
  <si>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</si>
  <si>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</si>
  <si>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</si>
  <si>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</si>
  <si>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</si>
  <si>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</si>
  <si>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</si>
  <si>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</si>
  <si>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Hourly Rates Tab</t>
  </si>
  <si>
    <t>DIV-01</t>
  </si>
  <si>
    <t>General Requirements</t>
  </si>
  <si>
    <t>DIV-02</t>
  </si>
  <si>
    <t>DIV-03</t>
  </si>
  <si>
    <t>DIV-04</t>
  </si>
  <si>
    <t>DIV-05</t>
  </si>
  <si>
    <t>DIV-06</t>
  </si>
  <si>
    <t>DIV-07</t>
  </si>
  <si>
    <t>DIV-08</t>
  </si>
  <si>
    <t>DIV-09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</si>
  <si>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</si>
  <si>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</si>
  <si>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</si>
  <si>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</si>
  <si>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</si>
  <si>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</si>
  <si>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</si>
  <si>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</si>
  <si>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</si>
  <si>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</si>
  <si>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</si>
  <si>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</si>
  <si>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DIV-27</t>
  </si>
  <si>
    <t>DIV-31</t>
  </si>
  <si>
    <t>DIV-32</t>
  </si>
  <si>
    <t>DIV-33</t>
  </si>
  <si>
    <t>Utilities</t>
  </si>
  <si>
    <t>SUB TOTAL</t>
  </si>
  <si>
    <t>MATERIAL TAX</t>
  </si>
  <si>
    <t>TOTAL BASE BID</t>
  </si>
  <si>
    <t>Sub Contractor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</si>
  <si>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</si>
  <si>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</si>
  <si>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</si>
  <si>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</si>
  <si>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</si>
  <si>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</si>
  <si>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</si>
  <si>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</si>
  <si>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</si>
  <si>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</si>
  <si>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</si>
  <si>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</si>
  <si>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</si>
  <si>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</si>
  <si>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</si>
  <si>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</si>
  <si>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</si>
  <si>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</si>
  <si>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</si>
  <si>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</si>
  <si>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</si>
  <si>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</si>
  <si>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</si>
  <si>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</si>
  <si>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</si>
  <si>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</si>
  <si>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</si>
  <si>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</si>
  <si>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</si>
  <si>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</si>
  <si>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</si>
  <si>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</si>
  <si>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</si>
  <si>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</si>
  <si>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</si>
  <si>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</si>
  <si>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</si>
  <si>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</si>
  <si>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</si>
  <si>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</si>
  <si>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</si>
  <si>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</si>
  <si>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</si>
  <si>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</si>
  <si>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</si>
  <si>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</si>
  <si>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</si>
  <si>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</si>
  <si>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</si>
  <si>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</si>
  <si>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</si>
  <si>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</si>
  <si>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</si>
  <si>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</si>
  <si>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</si>
  <si>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</si>
  <si>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</si>
  <si>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</si>
  <si>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</si>
  <si>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</si>
  <si>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</si>
  <si>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</si>
  <si>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</si>
  <si>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</si>
  <si>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</si>
  <si>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</si>
  <si>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</si>
  <si>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</si>
  <si>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</si>
  <si>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</si>
  <si>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</si>
  <si>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</si>
  <si>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</si>
  <si>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</si>
  <si>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</si>
  <si>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</si>
  <si>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</si>
  <si>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</si>
  <si>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</si>
  <si>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</si>
  <si>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</si>
  <si>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</si>
  <si>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</si>
  <si>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</si>
  <si>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</si>
  <si>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</si>
  <si>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</si>
  <si>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</si>
  <si>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</si>
  <si>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</si>
  <si>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</si>
  <si>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</si>
  <si>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</si>
  <si>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</si>
  <si>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</si>
  <si>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</si>
  <si>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</si>
  <si>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</si>
  <si>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</si>
  <si>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</si>
  <si>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</si>
  <si>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</si>
  <si>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</si>
  <si>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</si>
  <si>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</si>
  <si>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</si>
  <si>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</si>
  <si>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</si>
  <si>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</si>
  <si>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</si>
  <si>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</si>
  <si>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</si>
  <si>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</si>
  <si>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</si>
  <si>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</si>
  <si>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</si>
  <si>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</si>
  <si>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</si>
  <si>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</si>
  <si>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</si>
  <si>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</si>
  <si>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</si>
  <si>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Private (Non-Prevailing wage)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</si>
  <si>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</si>
  <si>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</si>
  <si>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</si>
  <si>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</si>
  <si>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</si>
  <si>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</si>
  <si>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</si>
  <si>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</si>
  <si>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</si>
  <si>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</si>
  <si>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</si>
  <si>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</si>
  <si>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</si>
  <si>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</si>
  <si>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</si>
  <si>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</si>
  <si>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</si>
  <si>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</si>
  <si>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</si>
  <si>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</si>
  <si>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</si>
  <si>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</si>
  <si>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</si>
  <si>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</si>
  <si>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</si>
  <si>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</si>
  <si>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</si>
  <si>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</si>
  <si>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</si>
  <si>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</si>
  <si>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</si>
  <si>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</si>
  <si>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</si>
  <si>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</si>
  <si>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</si>
  <si>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</si>
  <si>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</si>
  <si>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</si>
  <si>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</si>
  <si>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</si>
  <si>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</si>
  <si>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</si>
  <si>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Demolition</t>
  </si>
  <si>
    <t>SF</t>
  </si>
  <si>
    <t>LF</t>
  </si>
  <si>
    <t>EA</t>
  </si>
  <si>
    <t>CY</t>
  </si>
  <si>
    <t>LBS</t>
  </si>
  <si>
    <t>TONS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</si>
  <si>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</si>
  <si>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</si>
  <si>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</si>
  <si>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</si>
  <si>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</si>
  <si>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</si>
  <si>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</si>
  <si>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</si>
  <si>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</si>
  <si>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</si>
  <si>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</si>
  <si>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</si>
  <si>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</si>
  <si>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</si>
  <si>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</si>
  <si>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</si>
  <si>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</si>
  <si>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</si>
  <si>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</si>
  <si>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</si>
  <si>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</si>
  <si>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</si>
  <si>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</si>
  <si>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</si>
  <si>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</si>
  <si>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</si>
  <si>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</si>
  <si>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</si>
  <si>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</si>
  <si>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</si>
  <si>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</si>
  <si>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</si>
  <si>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</si>
  <si>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</si>
  <si>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</si>
  <si>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</si>
  <si>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</si>
  <si>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</si>
  <si>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</si>
  <si>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</si>
  <si>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</si>
  <si>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</si>
  <si>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</si>
  <si>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</si>
  <si>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</si>
  <si>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</si>
  <si>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</si>
  <si>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</si>
  <si>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</si>
  <si>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</si>
  <si>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</si>
  <si>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</si>
  <si>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</si>
  <si>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</si>
  <si>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</si>
  <si>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</si>
  <si>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</si>
  <si>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</si>
  <si>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</si>
  <si>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</si>
  <si>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</si>
  <si>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</si>
  <si>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</si>
  <si>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</si>
  <si>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</si>
  <si>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</si>
  <si>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</si>
  <si>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</si>
  <si>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</si>
  <si>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</si>
  <si>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</si>
  <si>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</si>
  <si>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</si>
  <si>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</si>
  <si>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</si>
  <si>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</si>
  <si>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</si>
  <si>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</si>
  <si>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</si>
  <si>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</si>
  <si>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</si>
  <si>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</si>
  <si>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</si>
  <si>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</si>
  <si>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</si>
  <si>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</si>
  <si>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</si>
  <si>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</si>
  <si>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</si>
  <si>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</si>
  <si>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</si>
  <si>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</si>
  <si>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</si>
  <si>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</si>
  <si>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</si>
  <si>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</si>
  <si>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</si>
  <si>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</si>
  <si>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</si>
  <si>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</si>
  <si>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</si>
  <si>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</si>
  <si>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</si>
  <si>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</si>
  <si>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</si>
  <si>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</si>
  <si>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</si>
  <si>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</si>
  <si>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</si>
  <si>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</si>
  <si>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</si>
  <si>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</si>
  <si>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</si>
  <si>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</si>
  <si>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</si>
  <si>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</si>
  <si>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</si>
  <si>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</si>
  <si>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</si>
  <si>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</si>
  <si>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</si>
  <si>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</si>
  <si>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</si>
  <si>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</si>
  <si>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</si>
  <si>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</si>
  <si>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</si>
  <si>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</si>
  <si>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</si>
  <si>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</si>
  <si>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</si>
  <si>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</si>
  <si>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</si>
  <si>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</si>
  <si>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</si>
  <si>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</si>
  <si>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</si>
  <si>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</si>
  <si>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</si>
  <si>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</si>
  <si>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</si>
  <si>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</si>
  <si>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</si>
  <si>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</si>
  <si>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</si>
  <si>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</si>
  <si>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</si>
  <si>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</si>
  <si>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</si>
  <si>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</si>
  <si>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</si>
  <si>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</si>
  <si>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</si>
  <si>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</si>
  <si>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</si>
  <si>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</si>
  <si>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</si>
  <si>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</si>
  <si>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</si>
  <si>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</si>
  <si>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</si>
  <si>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</si>
  <si>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</si>
  <si>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</si>
  <si>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</si>
  <si>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</si>
  <si>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</si>
  <si>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</si>
  <si>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</si>
  <si>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</si>
  <si>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</si>
  <si>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</si>
  <si>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</si>
  <si>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</si>
  <si>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</si>
  <si>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</si>
  <si>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</si>
  <si>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</si>
  <si>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</si>
  <si>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</si>
  <si>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</si>
  <si>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</si>
  <si>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</si>
  <si>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</si>
  <si>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</si>
  <si>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</si>
  <si>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</si>
  <si>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</si>
  <si>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</si>
  <si>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</si>
  <si>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</si>
  <si>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</si>
  <si>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</si>
  <si>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</si>
  <si>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</si>
  <si>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</si>
  <si>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</si>
  <si>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</si>
  <si>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</si>
  <si>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</si>
  <si>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</si>
  <si>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</si>
  <si>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</si>
  <si>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</si>
  <si>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</si>
  <si>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</si>
  <si>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</si>
  <si>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</si>
  <si>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</si>
  <si>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</si>
  <si>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</si>
  <si>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</si>
  <si>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</si>
  <si>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</si>
  <si>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</si>
  <si>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</si>
  <si>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</si>
  <si>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</si>
  <si>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</si>
  <si>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</si>
  <si>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</si>
  <si>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</si>
  <si>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</si>
  <si>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</si>
  <si>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</si>
  <si>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</si>
  <si>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</si>
  <si>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</si>
  <si>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</si>
  <si>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</si>
  <si>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</si>
  <si>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</si>
  <si>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</si>
  <si>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</si>
  <si>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</si>
  <si>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</si>
  <si>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</si>
  <si>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</si>
  <si>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</si>
  <si>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</si>
  <si>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</si>
  <si>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</si>
  <si>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</si>
  <si>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</si>
  <si>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</si>
  <si>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</si>
  <si>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</si>
  <si>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</si>
  <si>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</si>
  <si>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</si>
  <si>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</si>
  <si>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</si>
  <si>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</si>
  <si>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</si>
  <si>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</si>
  <si>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</si>
  <si>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</si>
  <si>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</si>
  <si>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</si>
  <si>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</si>
  <si>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</si>
  <si>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</si>
  <si>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</si>
  <si>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</si>
  <si>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</si>
  <si>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</si>
  <si>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</si>
  <si>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</si>
  <si>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</si>
  <si>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</si>
  <si>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</si>
  <si>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</si>
  <si>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</si>
  <si>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</si>
  <si>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</si>
  <si>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</si>
  <si>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</si>
  <si>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</si>
  <si>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</si>
  <si>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</si>
  <si>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</si>
  <si>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</si>
  <si>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</si>
  <si>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</si>
  <si>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</si>
  <si>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</si>
  <si>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</si>
  <si>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</si>
  <si>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</si>
  <si>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</si>
  <si>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</si>
  <si>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</si>
  <si>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</si>
  <si>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</si>
  <si>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</si>
  <si>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</si>
  <si>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</si>
  <si>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</si>
  <si>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</si>
  <si>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</si>
  <si>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</si>
  <si>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</si>
  <si>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</si>
  <si>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</si>
  <si>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</si>
  <si>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</si>
  <si>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</si>
  <si>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</si>
  <si>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</si>
  <si>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</si>
  <si>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</si>
  <si>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</si>
  <si>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</si>
  <si>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</si>
  <si>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</si>
  <si>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</si>
  <si>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</si>
  <si>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</si>
  <si>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</si>
  <si>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</si>
  <si>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</si>
  <si>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</si>
  <si>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</si>
  <si>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</si>
  <si>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</si>
  <si>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</si>
  <si>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</si>
  <si>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</si>
  <si>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</si>
  <si>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</si>
  <si>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</si>
  <si>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</si>
  <si>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</si>
  <si>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</si>
  <si>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</si>
  <si>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</si>
  <si>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</si>
  <si>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</si>
  <si>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</si>
  <si>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</si>
  <si>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</si>
  <si>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</si>
  <si>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</si>
  <si>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</si>
  <si>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</si>
  <si>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</si>
  <si>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</si>
  <si>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</si>
  <si>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</si>
  <si>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</si>
  <si>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</si>
  <si>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</si>
  <si>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</si>
  <si>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</si>
  <si>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</si>
  <si>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</si>
  <si>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</si>
  <si>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</si>
  <si>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</si>
  <si>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</si>
  <si>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</si>
  <si>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</si>
  <si>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</si>
  <si>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</si>
  <si>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</si>
  <si>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</si>
  <si>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</si>
  <si>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</si>
  <si>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</si>
  <si>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</si>
  <si>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</si>
  <si>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</si>
  <si>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</si>
  <si>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</si>
  <si>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</si>
  <si>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</si>
  <si>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</si>
  <si>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</si>
  <si>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</si>
  <si>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</si>
  <si>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</si>
  <si>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</si>
  <si>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</si>
  <si>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</si>
  <si>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</si>
  <si>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</si>
  <si>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</si>
  <si>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</si>
  <si>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</si>
  <si>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</si>
  <si>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</si>
  <si>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</si>
  <si>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</si>
  <si>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</si>
  <si>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</si>
  <si>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</si>
  <si>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</si>
  <si>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</si>
  <si>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</si>
  <si>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</si>
  <si>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</si>
  <si>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</si>
  <si>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</si>
  <si>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</si>
  <si>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</si>
  <si>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</si>
  <si>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</si>
  <si>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</si>
  <si>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</si>
  <si>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</si>
  <si>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</si>
  <si>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</si>
  <si>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</si>
  <si>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</si>
  <si>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</si>
  <si>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</si>
  <si>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</si>
  <si>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</si>
  <si>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</si>
  <si>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</si>
  <si>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</si>
  <si>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</si>
  <si>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</si>
  <si>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</si>
  <si>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</si>
  <si>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</si>
  <si>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</si>
  <si>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</si>
  <si>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</si>
  <si>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</si>
  <si>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</si>
  <si>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</si>
  <si>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</si>
  <si>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</si>
  <si>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</si>
  <si>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</si>
  <si>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</si>
  <si>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</si>
  <si>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</si>
  <si>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</si>
  <si>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</si>
  <si>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</si>
  <si>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</si>
  <si>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</si>
  <si>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</si>
  <si>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</si>
  <si>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</si>
  <si>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</si>
  <si>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</si>
  <si>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</si>
  <si>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</si>
  <si>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</si>
  <si>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</si>
  <si>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</si>
  <si>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</si>
  <si>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</si>
  <si>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</si>
  <si>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</si>
  <si>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</si>
  <si>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</si>
  <si>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</si>
  <si>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</si>
  <si>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</si>
  <si>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</si>
  <si>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</si>
  <si>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</si>
  <si>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</si>
  <si>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</si>
  <si>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</si>
  <si>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</si>
  <si>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</si>
  <si>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</si>
  <si>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</si>
  <si>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</si>
  <si>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</si>
  <si>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</si>
  <si>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</si>
  <si>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</si>
  <si>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</si>
  <si>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</si>
  <si>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</si>
  <si>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</si>
  <si>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</si>
  <si>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</si>
  <si>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</si>
  <si>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</si>
  <si>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 xml:space="preserve">Greater Floyd Campus Master Plan </t>
  </si>
  <si>
    <t xml:space="preserve">Renovation </t>
  </si>
  <si>
    <t xml:space="preserve">New Construction </t>
  </si>
  <si>
    <t>Sitework</t>
  </si>
  <si>
    <t>Sitework (Campus Wide Improvements)</t>
  </si>
  <si>
    <t>Master Plan</t>
  </si>
  <si>
    <t>New Construction  And Demolition</t>
  </si>
  <si>
    <t>Renovation, New Construction And Demolition</t>
  </si>
  <si>
    <t>Renovation And Demolition</t>
  </si>
  <si>
    <t>Preliminary Cost Estimate</t>
  </si>
  <si>
    <t>Norman Bridge Road</t>
  </si>
  <si>
    <t>Augusta Avenue</t>
  </si>
  <si>
    <t xml:space="preserve">Floyd Elementary School </t>
  </si>
  <si>
    <t>Educational Building #1</t>
  </si>
  <si>
    <t>Educational Building #2</t>
  </si>
  <si>
    <t>Floyd Community Center</t>
  </si>
  <si>
    <t>Mixed Use Development</t>
  </si>
  <si>
    <t>Multifamily Apartments</t>
  </si>
  <si>
    <t xml:space="preserve">Open Pavillion </t>
  </si>
  <si>
    <t>Large Pavillion</t>
  </si>
  <si>
    <t xml:space="preserve">Restroom Block </t>
  </si>
  <si>
    <t>Concessions Stand Press Box</t>
  </si>
  <si>
    <t>Site Development</t>
  </si>
  <si>
    <t>Montgomery, AL</t>
  </si>
  <si>
    <t>Mixed Use Developments</t>
  </si>
  <si>
    <t>Open Pavilion</t>
  </si>
  <si>
    <t>Large Pavilion</t>
  </si>
  <si>
    <t>Restroom Block</t>
  </si>
  <si>
    <t>Concession Stand Press Box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</si>
  <si>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</si>
  <si>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</si>
  <si>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</si>
  <si>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</si>
  <si>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</si>
  <si>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</si>
  <si>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</si>
  <si>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</si>
  <si>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</si>
  <si>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</si>
  <si>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</si>
  <si>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</si>
  <si>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</si>
  <si>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</si>
  <si>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</si>
  <si>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Demolition &amp; Remodeling</t>
  </si>
  <si>
    <t>3465 Norman Bridge Rd (2‑Story Commercial, 34,880 Sf)</t>
  </si>
  <si>
    <t xml:space="preserve">Hazardous Materials Abatement (34880 Sf)
Includes Testing, Containment Setup, Certified Removal Of Asbestos/Lead, Packaging, Transportation, And Disposal. </t>
  </si>
  <si>
    <t>Interior Strip-Out: (34880 Sf)
Includes Removal Of Doors, Windows, Flooring, Ceilings, Trims, Non-Load Partitions, Fixtures, And Interior Finishes.</t>
  </si>
  <si>
    <t>Roof Removal: (34880 Sf)
Includes Removal Of Existing Roofing Membrane, Shingles, Underlayment, Flashing, Fascia, Vents, And Damaged Sheathing.</t>
  </si>
  <si>
    <t>Structural Demolition: (34880 Sf)
Includes Demolition Of Steel Framing, Brick Veneer Walls, Screen Walls, Cutting Of Elements, Shoring, And Safe Dismantling.</t>
  </si>
  <si>
    <t>Hauling &amp; Disposal: (34880 Sf)
Includes Loading Debris, Transportation To Approved Facility, Landfill Fees, Equipment, Fuel, And Documentation.</t>
  </si>
  <si>
    <t>Site Grading &amp; Restoration: (34880 Sf)
Includes Infilling Voids, Leveling Ground, Compaction, Topsoil Placement, And Surface Restoration For Next Construction Phase.</t>
  </si>
  <si>
    <t>525 Augusta Ave (3-Story Commercial, 13,440 Sf)</t>
  </si>
  <si>
    <t>Hazardous Materials Abatement: (13440 Sf)
Removal Of Asbestos/Lead Materials, Containment Setup, And Certified Disposal.</t>
  </si>
  <si>
    <t>Interior Strip-Out: (13440 Sf)
Removal Of Damaged Hvac Units, Windows, Interior Finishes, Fixtures, And Non-Load Partitions.</t>
  </si>
  <si>
    <t>Roof Removal: (13440 Sf)
Removal Of Existing Roofing Membrane, Underlayment, Flashing, Sheet Metal, And Damaged Roof Components.</t>
  </si>
  <si>
    <t>Structural Demolition: (13440 Sf)
Demolition And Removal Of Steel Structural Frame And Precast Panels, Including Safe Dismantling And Handling.</t>
  </si>
  <si>
    <t>Hauling &amp; Disposal: (13440 Sf)
Loading Debris, Transporting To Approved Facility, Landfill Fees, And Equipment Allowances.</t>
  </si>
  <si>
    <t>Site Grading &amp; Restoration: (13440 Sf)
Backfilling, Leveling, Compaction, And Restoring Site To Stable Condition For Future Work.</t>
  </si>
  <si>
    <t>Floyd Elementary School (44,800 Sf) + Middle School (48,230 Sf)</t>
  </si>
  <si>
    <t>Hazardous Materials Abatement: (93030 Sf)
Removal Of Asbestos/Lead Materials With Containment, Handling, And Certified Disposal.</t>
  </si>
  <si>
    <t>Roof Removal:  (93030 Sf)
Removal Of Existing Roofing System Including Membrane, Underlayment, Flashing, And Sheet Metal Components.</t>
  </si>
  <si>
    <t>Structural Demolition:  (93030 Sf)
Demolition Of Reinforced Concrete Block Walls, Bar Joists, And Structural Framing Elements.</t>
  </si>
  <si>
    <t>Hauling &amp; Disposal:  (93030 Sf)
Collection, Loading, Transportation Of Debris To Approved Facilities, Including Landfill Fees.</t>
  </si>
  <si>
    <t>Site Grading &amp; Restoration:  (93030 Sf)
Grading, Leveling, Compaction, And Preparation Of Ground For Memorial Walking Trail Construction.</t>
  </si>
  <si>
    <t>Abatement:   (93030 Sf)
Removal Of Hazardous Building Materials With Proper Containment And Disposal.</t>
  </si>
  <si>
    <t>Building #1 (13,738 Sf) – Educational</t>
  </si>
  <si>
    <t>Abatement: (13738 Sf)
Removal Of Hazardous Materials Such As Asbestos And Lead With Proper Containment And Disposal.</t>
  </si>
  <si>
    <t>Roof Replacement (Asphalt Shingles): (13738 Sf)
Removal Of Existing Roofing And Installation Of New Asphalt Shingle Roof System Including Underlayment</t>
  </si>
  <si>
    <t>Doors &amp; Windows: (13738 Sf)
Replacement Of Exterior And Interior Doors, Windows, Frames, And Associated Hardware.</t>
  </si>
  <si>
    <t>Interior Finishes: (13738 Sf)
New Flooring, Painting, Wall Finishes, And Ceiling Systems.</t>
  </si>
  <si>
    <t>Hvac Replacement: (13738 Sf)
New Hvac Equipment, Ductwork, Controls, And Air Distribution Systems.</t>
  </si>
  <si>
    <t>Plumbing Replacement: (13738 Sf)
New Domestic Supply And Waste Lines, Valves, And Plumbing Fixtures.</t>
  </si>
  <si>
    <t>Electrical Replacement: (13738 Sf)
New Wiring Circuits, Panels, Lighting Fixtures, Switches, And Power Devices.</t>
  </si>
  <si>
    <t>Ada Restroom Upgrades: (13738 Sf)
Accessible Restroom Modifications Including Clearances, Fixtures, Partitions, And Ada-Compliant Accessories.</t>
  </si>
  <si>
    <t>Building #2 (8,964 Sf) – Educational</t>
  </si>
  <si>
    <t>Abatement: (8964 Sf)
Removal Of Hazardous Materials Such As Asbestos And Lead With Proper Containment And Disposal.</t>
  </si>
  <si>
    <t>Roof Replacement (Asphalt Shingles): (8964 Sf)
Removal Of Existing Roofing And Installation Of New Asphalt Shingle Roof System Including Underlayment</t>
  </si>
  <si>
    <t>Doors &amp; Windows: (8964 Sf)
Replacement Of Exterior And Interior Doors, Windows, Frames, And Associated Hardware.</t>
  </si>
  <si>
    <t>Interior Finishes: (8964 Sf)
New Flooring, Painting, Wall Finishes, And Ceiling Systems.</t>
  </si>
  <si>
    <t>Hvac Replacement:(8964 Sf)
New Hvac Equipment, Ductwork, Controls, And Air Distribution Systems.</t>
  </si>
  <si>
    <t>Plumbing Replacement:(8964 Sf)
New Domestic Supply And Waste Lines, Valves, And Plumbing Fixtures.</t>
  </si>
  <si>
    <t>Electrical Replacement:(8964 Sf)
New Wiring Circuits, Panels, Lighting Fixtures, Switches, And Power Devices.</t>
  </si>
  <si>
    <t>Ada Restroom Upgrades: (8964 Sf)
Accessible Restroom Modifications Including Clearances, Fixtures, Partitions, And Ada-Compliant Accessories.</t>
  </si>
  <si>
    <t>Floyd Community Center (23112 Sf)</t>
  </si>
  <si>
    <t>Abatement (23112 Sf)
Removal Of Hazardous Materials With Proper Containment And Disposal.</t>
  </si>
  <si>
    <t>Roof Replacement (Main + Fieldhouse) (23112 Sf)
Replacement Of Roofing System Including Underlayment, Flashing, And Roof Components.</t>
  </si>
  <si>
    <t>Doors &amp; Windows (23112 Sf)
Replacement Of Interior And Exterior Doors, Windows, Frames, And Hardware.</t>
  </si>
  <si>
    <t>Interior Finishes (23112 Sf)
New Flooring, Paint, Ceilings, And Finishes In Gym, Multipurpose Rooms, Offices, And Locker Rooms.</t>
  </si>
  <si>
    <t>Hvac, Plumbing &amp; Electrical Replacement (23112 Sf)
Installation Of New Hvac Units And Ductwork, Plumbing Supply/Waste Systems, And Electrical Wiring, Panels, And Fixtures.</t>
  </si>
  <si>
    <t>Fire Sprinkler System Installation (23112 Sf)
New Sprinkler System Including Piping, Risers, And Heads.</t>
  </si>
  <si>
    <t>Accessibility Upgrades (Ada) (23112 Sf)
Ada-Compliant Restroom Upgrades, Ramps, And Signage.</t>
  </si>
  <si>
    <t>Mixed‑Use Development (3‑Story, 51,000 Sf Total)</t>
  </si>
  <si>
    <t>Structural Demolition/Preparation (If Any):
Preparation Of Site And Structural Elements For New Construction.</t>
  </si>
  <si>
    <t>Concrete &amp; Masonry (51000 Sf)
Reinforced Concrete Masonry Structure For Walls, Floors, And Structural Supports.</t>
  </si>
  <si>
    <t>Hvac Systems  (51000 Sf)
Installation Of 70-Ton Hvac For Retail And Residential Units, Including Ductwork And Controls.</t>
  </si>
  <si>
    <t>Fire Protection System (51000 Sf)
Installation Of New Sprinkler System Piping, Risers, And Heads For Entire Building.</t>
  </si>
  <si>
    <t>Exterior Envelope &amp; Façade Finishes  (51000 Sf)
Exterior Wall Finishes, Cladding, Paint, And Architectural Façade Treatments.</t>
  </si>
  <si>
    <t>Interior Finishes  (51000 Sf)
Flooring, Ceilings, Wall Finishes, And Interior Partitions For Residential And Retail Areas.</t>
  </si>
  <si>
    <t>Multi-Family Apartments (2 Story, 60,710 Sf)</t>
  </si>
  <si>
    <t>Wood Frame Construction (60710 Sf)
Wood-Framed Structural Walls, Floors, And Roof Framing.</t>
  </si>
  <si>
    <t>Metal Roof (60710 Sf)
Installation Of Metal Roofing System Including Underlayment, Flashing, And Trim.</t>
  </si>
  <si>
    <t>Fire Protection System (60710 Sf)
New Sprinkler System Installation Including Piping, Risers, And Sprinkler Heads.</t>
  </si>
  <si>
    <t>Interior Finishes (60710 Sf)
Flooring, Wall Finishes, Ceilings, And Interior Fixtures In Units, Kitchens, And Bathrooms.</t>
  </si>
  <si>
    <t>Hvac Systems (60710 Sf)
New Hvac Units, Ductwork, Diffusers, And Controls For All Units.</t>
  </si>
  <si>
    <t>Plumbing Systems (60710 Sf)
Supply And Waste Piping, Valves, And Fixtures For Kitchens And Bathrooms.</t>
  </si>
  <si>
    <t>Electrical Systems (60710 Sf)
Wiring, Panels, Lighting, Outlets, And Switches Throughout All Units.</t>
  </si>
  <si>
    <t>Open Pavilion W/ Restrooms (1,669 Sf)</t>
  </si>
  <si>
    <t>Concrete Slab (1669 Sf)
Concrete Slab Foundation Including Reinforcement And Finish.</t>
  </si>
  <si>
    <t>Timber Frame Structure (1669 Sf)
Timber-Framed Columns, Beams, And Roof Framing.</t>
  </si>
  <si>
    <t>Metal Roof (1669 Sf)
Installation Of Metal Roofing System Including Underlayment, Flashing, And Trim.</t>
  </si>
  <si>
    <t>Plumbing (Restroom Fixtures) (1669 Sf)
Installation Of Male/Female Toilets, Urinals, Lavatories, And Associated Piping.</t>
  </si>
  <si>
    <t>Hvac &amp; Exhaust Fans (1669 Sf)
Installation Of Hvac Units, Ducting, And Restroom Exhaust Fans.</t>
  </si>
  <si>
    <t>Large Pavilion (7,119 Sf)</t>
  </si>
  <si>
    <t>Concrete Slab (7119 Sf)
Concrete Slab Foundation Including Reinforcement And Finished Surface.</t>
  </si>
  <si>
    <t>Timber Frame Structure (7119 Sf)
Timber-Framed Columns, Beams, And Roof Framing System.</t>
  </si>
  <si>
    <t>Metal Roof (7119 Sf)
Installation Of Metal Roofing System Including Underlayment, Flashing, And Trim.</t>
  </si>
  <si>
    <t>Interior Finishes / Open Gathering Space (7119 Sf)
Open Area Finishes Including Flooring And Any Ceiling Treatments For The Gathering Space.</t>
  </si>
  <si>
    <t>Restroom Block (250 Sf)</t>
  </si>
  <si>
    <t>Wood Frame Structure
Wood-Framed Walls, Roof Framing, And Structural Supports.</t>
  </si>
  <si>
    <t>Concrete Slab
Concrete Slab Foundation Including Reinforcement And Finished Surface.</t>
  </si>
  <si>
    <t>Metal Roof
Installation Of Metal Roofing System Including Underlayment, Flashing, And Trim.</t>
  </si>
  <si>
    <t>Plumbing (Restroom Fixtures)
Installation Of Toilets, Lavatories, Urinals, And Associated Supply And Waste Piping.</t>
  </si>
  <si>
    <t>Concessions Stand / Press Box (930 Sf)</t>
  </si>
  <si>
    <t>Cmu Structure (930 Sf)
2-Story Reinforced Concrete Masonry Unit Walls And Structural Supports.</t>
  </si>
  <si>
    <t>Wood Trusses  (930 Sf)
Wood Truss Roof Framing System.</t>
  </si>
  <si>
    <t>Metal Roof  (930 Sf)
Installation Of Metal Roofing System Including Underlayment, Flashing, And Trim.</t>
  </si>
  <si>
    <t>Metal Siding  (930 Sf)
Installation Of Exterior Metal Siding Panels.</t>
  </si>
  <si>
    <t>Concessions Fixtures  (930 Sf)
Installation Of Counters, Cabinets, And Equipment For Concessions Operations.</t>
  </si>
  <si>
    <t>Gravel Walking Trails  (17175 Sf)
Installation Of Compacted Gravel Walking Paths.</t>
  </si>
  <si>
    <t>Concrete Sidewalks (181120 Sf)
Installation Of 181,120 Sf Of Concrete Sidewalks With Proper Subgrade Preparation.</t>
  </si>
  <si>
    <t>Asphalt Parking Lots (160182 Sf)
Construction Of 160,182 Sf Asphalt Parking Lots Including Base, Paving, And Striping.</t>
  </si>
  <si>
    <t>Pickleball Courts  (358477 Sf)
Five Courts Including Surfacing, Fencing, Nets, And Line Striping.</t>
  </si>
  <si>
    <t>Ada Accessible Turf Baseball Field  (358477 Sf)
Turf Installation With Dugouts, Canopy, Ada Pathways, And Drinking Fountain.</t>
  </si>
  <si>
    <t>Turf Soccer Field  (358477 Sf)
Installation Of Regulation-Size Artificial Turf Field With Proper Subbase And Markings.</t>
  </si>
  <si>
    <t>Fountain Installation  (358477 Sf)
Decorative Water Feature Including Piping, Pump, And Electrical Connections.</t>
  </si>
  <si>
    <t>Playground Renovation  (358477 Sf)
New Playground Equipment, Safety Surfacing, And Site Preparation.</t>
  </si>
  <si>
    <t>Landscaping  (358477 Sf)
Planting Trees, Turf Areas, Shrubs, And Planting Beds.</t>
  </si>
  <si>
    <t>Fencing: (358477 Sf)
Perimeter Security Fencing Installed To Cpted Standards.</t>
  </si>
  <si>
    <t>Decorative Site Lighting  (358477 Sf)
Installation Of Led Light Poles With Wiring, Controls, And Foundations.</t>
  </si>
  <si>
    <t>Security Cameras:
Fisheye Dome Cameras With Wiring And Mounts.</t>
  </si>
  <si>
    <t>Security Cameras:
Multi-Sensor Dome Cameras  With Wiring And Mounts.</t>
  </si>
  <si>
    <t>Floyd Elementary School &amp; Floyd Middle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</si>
</sst>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84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1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002060"/>
        <bgColor indexed="64"/>
      </patternFill>
    </fill>
  </fills>
  <borders count="7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/>
      <top/>
      <bottom style="double">
        <color indexed="6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</borders>
  <cellStyleXfs count="100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4" fillId="3" borderId="0" applyNumberFormat="0" applyBorder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1" applyNumberFormat="0" applyAlignment="0" applyProtection="0"/>
    <xf numFmtId="0" fontId="23" fillId="0" borderId="6" applyNumberFormat="0" applyFill="0" applyAlignment="0" applyProtection="0"/>
    <xf numFmtId="0" fontId="24" fillId="22" borderId="0" applyNumberFormat="0" applyBorder="0" applyAlignment="0" applyProtection="0"/>
    <xf numFmtId="0" fontId="11" fillId="0" borderId="0"/>
    <xf numFmtId="0" fontId="11" fillId="23" borderId="7" applyNumberFormat="0" applyFont="0" applyAlignment="0" applyProtection="0"/>
    <xf numFmtId="0" fontId="25" fillId="20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  <xf numFmtId="0" fontId="10" fillId="0" borderId="0"/>
    <xf numFmtId="0" fontId="29" fillId="0" borderId="0"/>
    <xf numFmtId="0" fontId="11" fillId="0" borderId="0"/>
    <xf numFmtId="167" fontId="29" fillId="0" borderId="0" applyFont="0" applyFill="0" applyBorder="0" applyAlignment="0" applyProtection="0"/>
    <xf numFmtId="0" fontId="30" fillId="0" borderId="0"/>
    <xf numFmtId="167" fontId="11" fillId="0" borderId="0" applyFont="0" applyFill="0" applyBorder="0" applyAlignment="0" applyProtection="0"/>
    <xf numFmtId="0" fontId="11" fillId="0" borderId="0"/>
    <xf numFmtId="166" fontId="30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166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0" fontId="11" fillId="23" borderId="13" applyNumberFormat="0" applyFont="0" applyAlignment="0" applyProtection="0"/>
    <xf numFmtId="0" fontId="5" fillId="0" borderId="0"/>
    <xf numFmtId="0" fontId="11" fillId="23" borderId="13" applyNumberFormat="0" applyFont="0" applyAlignment="0" applyProtection="0"/>
    <xf numFmtId="0" fontId="11" fillId="23" borderId="13" applyNumberFormat="0" applyFont="0" applyAlignment="0" applyProtection="0"/>
    <xf numFmtId="0" fontId="11" fillId="23" borderId="13" applyNumberFormat="0" applyFont="0" applyAlignment="0" applyProtection="0"/>
    <xf numFmtId="0" fontId="4" fillId="0" borderId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166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0" fontId="25" fillId="20" borderId="25" applyNumberFormat="0" applyAlignment="0" applyProtection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23" borderId="30" applyNumberFormat="0" applyFont="0" applyAlignment="0" applyProtection="0"/>
    <xf numFmtId="0" fontId="11" fillId="23" borderId="30" applyNumberFormat="0" applyFont="0" applyAlignment="0" applyProtection="0"/>
    <xf numFmtId="0" fontId="11" fillId="23" borderId="30" applyNumberFormat="0" applyFont="0" applyAlignment="0" applyProtection="0"/>
    <xf numFmtId="0" fontId="25" fillId="20" borderId="31" applyNumberFormat="0" applyAlignment="0" applyProtection="0"/>
    <xf numFmtId="0" fontId="22" fillId="7" borderId="32" applyNumberFormat="0" applyAlignment="0" applyProtection="0"/>
    <xf numFmtId="0" fontId="25" fillId="20" borderId="31" applyNumberFormat="0" applyAlignment="0" applyProtection="0"/>
    <xf numFmtId="0" fontId="27" fillId="0" borderId="33" applyNumberFormat="0" applyFill="0" applyAlignment="0" applyProtection="0"/>
    <xf numFmtId="0" fontId="11" fillId="23" borderId="35" applyNumberFormat="0" applyFont="0" applyAlignment="0" applyProtection="0"/>
    <xf numFmtId="0" fontId="11" fillId="23" borderId="35" applyNumberFormat="0" applyFont="0" applyAlignment="0" applyProtection="0"/>
    <xf numFmtId="0" fontId="25" fillId="20" borderId="36" applyNumberFormat="0" applyAlignment="0" applyProtection="0"/>
    <xf numFmtId="0" fontId="11" fillId="23" borderId="35" applyNumberFormat="0" applyFont="0" applyAlignment="0" applyProtection="0"/>
    <xf numFmtId="0" fontId="22" fillId="7" borderId="37" applyNumberFormat="0" applyAlignment="0" applyProtection="0"/>
    <xf numFmtId="0" fontId="52" fillId="0" borderId="0" applyNumberFormat="0" applyFill="0" applyBorder="0" applyAlignment="0" applyProtection="0"/>
    <xf numFmtId="0" fontId="11" fillId="23" borderId="40" applyNumberFormat="0" applyFont="0" applyAlignment="0" applyProtection="0"/>
    <xf numFmtId="0" fontId="11" fillId="23" borderId="40" applyNumberFormat="0" applyFont="0" applyAlignment="0" applyProtection="0"/>
    <xf numFmtId="0" fontId="11" fillId="23" borderId="40" applyNumberFormat="0" applyFont="0" applyAlignment="0" applyProtection="0"/>
    <xf numFmtId="0" fontId="3" fillId="0" borderId="0"/>
    <xf numFmtId="0" fontId="2" fillId="0" borderId="0"/>
    <xf numFmtId="0" fontId="11" fillId="23" borderId="40" applyNumberFormat="0" applyFont="0" applyAlignment="0" applyProtection="0"/>
    <xf numFmtId="0" fontId="1" fillId="0" borderId="0"/>
  </cellStyleXfs>
  <cellXfs count="330">
    <xf numFmtId="0" fontId="0" fillId="0" borderId="0" xfId="0"/>
    <xf numFmtId="0" fontId="31" fillId="0" borderId="0" xfId="0" applyFont="1" applyAlignment="1">
      <alignment vertical="top"/>
    </xf>
    <xf numFmtId="0" fontId="34" fillId="0" borderId="0" xfId="0" applyFont="1" applyAlignment="1">
      <alignment vertical="center"/>
    </xf>
    <xf numFmtId="0" fontId="33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2" fontId="31" fillId="0" borderId="0" xfId="0" applyNumberFormat="1" applyFont="1" applyAlignment="1">
      <alignment horizontal="center" vertical="center" wrapText="1"/>
    </xf>
    <xf numFmtId="2" fontId="31" fillId="0" borderId="0" xfId="0" applyNumberFormat="1" applyFont="1" applyAlignment="1">
      <alignment vertical="center" wrapText="1"/>
    </xf>
    <xf numFmtId="0" fontId="31" fillId="0" borderId="0" xfId="45" applyFont="1" applyAlignment="1">
      <alignment vertical="center"/>
    </xf>
    <xf numFmtId="0" fontId="31" fillId="0" borderId="11" xfId="0" applyFont="1" applyBorder="1" applyAlignment="1">
      <alignment horizontal="center" vertical="center"/>
    </xf>
    <xf numFmtId="9" fontId="31" fillId="0" borderId="11" xfId="62" applyFont="1" applyFill="1" applyBorder="1" applyAlignment="1">
      <alignment horizontal="center" vertical="center"/>
    </xf>
    <xf numFmtId="0" fontId="35" fillId="0" borderId="11" xfId="39" applyFont="1" applyFill="1" applyBorder="1" applyAlignment="1">
      <alignment vertical="center" wrapText="1"/>
    </xf>
    <xf numFmtId="0" fontId="51" fillId="0" borderId="11" xfId="0" applyFont="1" applyBorder="1" applyAlignment="1">
      <alignment vertical="center" wrapText="1"/>
    </xf>
    <xf numFmtId="0" fontId="54" fillId="0" borderId="0" xfId="0" applyFont="1" applyAlignment="1">
      <alignment vertical="top"/>
    </xf>
    <xf numFmtId="170" fontId="31" fillId="0" borderId="0" xfId="45" applyNumberFormat="1" applyFont="1" applyAlignment="1">
      <alignment vertical="center"/>
    </xf>
    <xf numFmtId="9" fontId="31" fillId="0" borderId="0" xfId="62" applyFont="1" applyAlignment="1">
      <alignment vertical="center"/>
    </xf>
    <xf numFmtId="0" fontId="56" fillId="0" borderId="0" xfId="0" applyFont="1"/>
    <xf numFmtId="0" fontId="55" fillId="0" borderId="0" xfId="0" applyFont="1" applyAlignment="1">
      <alignment horizontal="center"/>
    </xf>
    <xf numFmtId="0" fontId="55" fillId="0" borderId="0" xfId="0" applyFont="1"/>
    <xf numFmtId="9" fontId="56" fillId="0" borderId="0" xfId="0" applyNumberFormat="1" applyFont="1"/>
    <xf numFmtId="175" fontId="56" fillId="0" borderId="0" xfId="0" applyNumberFormat="1" applyFont="1"/>
    <xf numFmtId="0" fontId="1" fillId="0" borderId="0" xfId="99"/>
    <xf numFmtId="0" fontId="1" fillId="0" borderId="0" xfId="99" applyAlignment="1">
      <alignment horizontal="center"/>
    </xf>
    <xf numFmtId="166" fontId="56" fillId="0" borderId="0" xfId="61" applyFont="1"/>
    <xf numFmtId="169" fontId="49" fillId="24" borderId="10" xfId="61" applyNumberFormat="1" applyFont="1" applyFill="1" applyBorder="1" applyAlignment="1">
      <alignment horizontal="left" vertical="center" wrapText="1"/>
    </xf>
    <xf numFmtId="169" fontId="49" fillId="24" borderId="16" xfId="61" applyNumberFormat="1" applyFont="1" applyFill="1" applyBorder="1" applyAlignment="1">
      <alignment horizontal="left" vertical="center" wrapText="1"/>
    </xf>
    <xf numFmtId="169" fontId="49" fillId="24" borderId="27" xfId="61" applyNumberFormat="1" applyFont="1" applyFill="1" applyBorder="1" applyAlignment="1">
      <alignment horizontal="left" vertical="center" wrapText="1"/>
    </xf>
    <xf numFmtId="173" fontId="46" fillId="30" borderId="15" xfId="63" applyNumberFormat="1" applyFont="1" applyFill="1" applyBorder="1" applyAlignment="1">
      <alignment horizontal="center" vertical="center"/>
    </xf>
    <xf numFmtId="173" fontId="46" fillId="30" borderId="39" xfId="63" applyNumberFormat="1" applyFont="1" applyFill="1" applyBorder="1" applyAlignment="1">
      <alignment horizontal="center" vertical="center"/>
    </xf>
    <xf numFmtId="173" fontId="46" fillId="30" borderId="39" xfId="63" applyNumberFormat="1" applyFont="1" applyFill="1" applyBorder="1" applyAlignment="1">
      <alignment horizontal="left" vertical="center"/>
    </xf>
    <xf numFmtId="176" fontId="50" fillId="30" borderId="0" xfId="62" applyNumberFormat="1" applyFont="1" applyFill="1" applyBorder="1" applyAlignment="1">
      <alignment horizontal="center" vertical="center"/>
    </xf>
    <xf numFmtId="9" fontId="50" fillId="30" borderId="0" xfId="62" applyFont="1" applyFill="1" applyBorder="1" applyAlignment="1">
      <alignment horizontal="center" vertical="center"/>
    </xf>
    <xf numFmtId="9" fontId="50" fillId="30" borderId="15" xfId="62" applyFont="1" applyFill="1" applyBorder="1" applyAlignment="1">
      <alignment horizontal="center" vertical="center"/>
    </xf>
    <xf numFmtId="2" fontId="38" fillId="30" borderId="26" xfId="0" applyNumberFormat="1" applyFont="1" applyFill="1" applyBorder="1" applyAlignment="1">
      <alignment horizontal="right" vertical="center"/>
    </xf>
    <xf numFmtId="175" fontId="50" fillId="30" borderId="26" xfId="62" applyNumberFormat="1" applyFont="1" applyFill="1" applyBorder="1" applyAlignment="1">
      <alignment horizontal="center" vertical="center"/>
    </xf>
    <xf numFmtId="2" fontId="31" fillId="30" borderId="43" xfId="0" applyNumberFormat="1" applyFont="1" applyFill="1" applyBorder="1" applyAlignment="1">
      <alignment horizontal="center" vertical="center" wrapText="1"/>
    </xf>
    <xf numFmtId="0" fontId="36" fillId="30" borderId="44" xfId="34" applyFont="1" applyFill="1" applyBorder="1" applyAlignment="1" applyProtection="1">
      <alignment horizontal="right"/>
    </xf>
    <xf numFmtId="9" fontId="43" fillId="30" borderId="45" xfId="62" applyFont="1" applyFill="1" applyBorder="1" applyAlignment="1">
      <alignment horizontal="center" vertical="center"/>
    </xf>
    <xf numFmtId="2" fontId="31" fillId="30" borderId="16" xfId="0" applyNumberFormat="1" applyFont="1" applyFill="1" applyBorder="1" applyAlignment="1">
      <alignment horizontal="center" vertical="center" wrapText="1"/>
    </xf>
    <xf numFmtId="0" fontId="36" fillId="30" borderId="15" xfId="34" applyFont="1" applyFill="1" applyBorder="1" applyAlignment="1" applyProtection="1">
      <alignment horizontal="right"/>
    </xf>
    <xf numFmtId="9" fontId="43" fillId="30" borderId="34" xfId="62" applyFont="1" applyFill="1" applyBorder="1" applyAlignment="1">
      <alignment horizontal="center" vertical="center"/>
    </xf>
    <xf numFmtId="0" fontId="60" fillId="0" borderId="0" xfId="0" applyFont="1"/>
    <xf numFmtId="0" fontId="65" fillId="24" borderId="22" xfId="41" applyFont="1" applyFill="1" applyBorder="1" applyAlignment="1">
      <alignment horizontal="center" vertical="center"/>
    </xf>
    <xf numFmtId="0" fontId="65" fillId="24" borderId="22" xfId="41" applyFont="1" applyFill="1" applyBorder="1" applyAlignment="1">
      <alignment horizontal="left" vertical="center"/>
    </xf>
    <xf numFmtId="0" fontId="65" fillId="0" borderId="22" xfId="41" applyFont="1" applyFill="1" applyBorder="1" applyAlignment="1">
      <alignment vertical="center"/>
    </xf>
    <xf numFmtId="168" fontId="65" fillId="24" borderId="22" xfId="41" applyNumberFormat="1" applyFont="1" applyFill="1" applyBorder="1" applyAlignment="1" applyProtection="1">
      <alignment horizontal="center" vertical="center"/>
    </xf>
    <xf numFmtId="0" fontId="65" fillId="24" borderId="33" xfId="41" applyFont="1" applyFill="1" applyBorder="1" applyAlignment="1">
      <alignment horizontal="center" vertical="center"/>
    </xf>
    <xf numFmtId="0" fontId="65" fillId="24" borderId="33" xfId="41" applyFont="1" applyFill="1" applyBorder="1" applyAlignment="1">
      <alignment horizontal="left" vertical="center"/>
    </xf>
    <xf numFmtId="0" fontId="65" fillId="0" borderId="33" xfId="41" applyFont="1" applyFill="1" applyBorder="1" applyAlignment="1">
      <alignment vertical="center"/>
    </xf>
    <xf numFmtId="168" fontId="65" fillId="24" borderId="33" xfId="41" applyNumberFormat="1" applyFont="1" applyFill="1" applyBorder="1" applyAlignment="1" applyProtection="1">
      <alignment horizontal="center" vertical="center"/>
    </xf>
    <xf numFmtId="175" fontId="65" fillId="0" borderId="33" xfId="41" applyNumberFormat="1" applyFont="1" applyFill="1" applyBorder="1" applyAlignment="1">
      <alignment horizontal="center" vertical="center"/>
    </xf>
    <xf numFmtId="169" fontId="65" fillId="24" borderId="33" xfId="41" applyNumberFormat="1" applyFont="1" applyFill="1" applyBorder="1" applyAlignment="1">
      <alignment horizontal="left" vertical="center"/>
    </xf>
    <xf numFmtId="0" fontId="65" fillId="24" borderId="17" xfId="41" applyFont="1" applyFill="1" applyBorder="1" applyAlignment="1">
      <alignment vertical="center"/>
    </xf>
    <xf numFmtId="9" fontId="65" fillId="0" borderId="33" xfId="41" applyNumberFormat="1" applyFont="1" applyFill="1" applyBorder="1" applyAlignment="1">
      <alignment horizontal="center" vertical="center"/>
    </xf>
    <xf numFmtId="0" fontId="36" fillId="31" borderId="11" xfId="0" applyFont="1" applyFill="1" applyBorder="1" applyAlignment="1">
      <alignment horizontal="center" vertical="center" wrapText="1"/>
    </xf>
    <xf numFmtId="1" fontId="31" fillId="33" borderId="41" xfId="38" applyNumberFormat="1" applyFont="1" applyFill="1" applyBorder="1" applyAlignment="1">
      <alignment horizontal="center" vertical="center"/>
    </xf>
    <xf numFmtId="173" fontId="31" fillId="34" borderId="40" xfId="63" applyNumberFormat="1" applyFont="1" applyFill="1" applyBorder="1" applyAlignment="1">
      <alignment horizontal="center" vertical="center"/>
    </xf>
    <xf numFmtId="9" fontId="31" fillId="34" borderId="40" xfId="62" applyFont="1" applyFill="1" applyBorder="1" applyAlignment="1">
      <alignment horizontal="right" vertical="center"/>
    </xf>
    <xf numFmtId="173" fontId="31" fillId="34" borderId="40" xfId="63" applyNumberFormat="1" applyFont="1" applyFill="1" applyBorder="1" applyAlignment="1">
      <alignment horizontal="right" vertical="center"/>
    </xf>
    <xf numFmtId="173" fontId="32" fillId="34" borderId="11" xfId="63" applyNumberFormat="1" applyFont="1" applyFill="1" applyBorder="1" applyAlignment="1">
      <alignment horizontal="center" vertical="center" wrapText="1"/>
    </xf>
    <xf numFmtId="0" fontId="32" fillId="33" borderId="11" xfId="38" applyNumberFormat="1" applyFont="1" applyFill="1" applyBorder="1" applyAlignment="1">
      <alignment horizontal="center" vertical="center" wrapText="1"/>
    </xf>
    <xf numFmtId="0" fontId="31" fillId="34" borderId="40" xfId="64" applyFont="1" applyFill="1" applyBorder="1" applyAlignment="1">
      <alignment horizontal="center" vertical="center"/>
    </xf>
    <xf numFmtId="0" fontId="31" fillId="34" borderId="40" xfId="38" applyFont="1" applyFill="1" applyBorder="1" applyAlignment="1">
      <alignment horizontal="center" vertical="center"/>
    </xf>
    <xf numFmtId="171" fontId="31" fillId="34" borderId="40" xfId="38" applyNumberFormat="1" applyFont="1" applyFill="1" applyBorder="1" applyAlignment="1">
      <alignment horizontal="right" vertical="center"/>
    </xf>
    <xf numFmtId="171" fontId="31" fillId="34" borderId="40" xfId="38" applyNumberFormat="1" applyFont="1" applyFill="1" applyBorder="1" applyAlignment="1">
      <alignment vertical="center"/>
    </xf>
    <xf numFmtId="167" fontId="31" fillId="34" borderId="40" xfId="38" applyNumberFormat="1" applyFont="1" applyFill="1" applyBorder="1" applyAlignment="1">
      <alignment horizontal="center" vertical="center"/>
    </xf>
    <xf numFmtId="171" fontId="31" fillId="33" borderId="40" xfId="38" applyNumberFormat="1" applyFont="1" applyFill="1" applyBorder="1" applyAlignment="1">
      <alignment horizontal="right" vertical="center"/>
    </xf>
    <xf numFmtId="170" fontId="31" fillId="37" borderId="40" xfId="38" applyNumberFormat="1" applyFont="1" applyFill="1" applyBorder="1" applyAlignment="1" applyProtection="1">
      <alignment horizontal="left" vertical="center"/>
    </xf>
    <xf numFmtId="1" fontId="31" fillId="33" borderId="49" xfId="38" applyNumberFormat="1" applyFont="1" applyFill="1" applyBorder="1" applyAlignment="1">
      <alignment horizontal="center" vertical="center"/>
    </xf>
    <xf numFmtId="177" fontId="66" fillId="32" borderId="11" xfId="38" applyNumberFormat="1" applyFont="1" applyFill="1" applyBorder="1" applyAlignment="1">
      <alignment vertical="center"/>
    </xf>
    <xf numFmtId="166" fontId="31" fillId="37" borderId="11" xfId="61" applyFont="1" applyFill="1" applyBorder="1" applyAlignment="1" applyProtection="1">
      <alignment horizontal="left" vertical="center"/>
    </xf>
    <xf numFmtId="177" fontId="66" fillId="32" borderId="11" xfId="38" applyNumberFormat="1" applyFont="1" applyFill="1" applyBorder="1" applyAlignment="1">
      <alignment horizontal="center" vertical="center"/>
    </xf>
    <xf numFmtId="178" fontId="56" fillId="0" borderId="0" xfId="0" applyNumberFormat="1" applyFont="1"/>
    <xf numFmtId="0" fontId="35" fillId="29" borderId="38" xfId="89" applyFont="1" applyFill="1" applyBorder="1" applyAlignment="1">
      <alignment horizontal="center" vertical="center"/>
    </xf>
    <xf numFmtId="173" fontId="35" fillId="29" borderId="15" xfId="48" applyNumberFormat="1" applyFont="1" applyFill="1" applyBorder="1" applyAlignment="1">
      <alignment horizontal="center" vertical="center"/>
    </xf>
    <xf numFmtId="0" fontId="35" fillId="29" borderId="15" xfId="89" applyFont="1" applyFill="1" applyBorder="1" applyAlignment="1">
      <alignment vertical="center"/>
    </xf>
    <xf numFmtId="173" fontId="35" fillId="29" borderId="15" xfId="48" applyNumberFormat="1" applyFont="1" applyFill="1" applyBorder="1" applyAlignment="1">
      <alignment vertical="center"/>
    </xf>
    <xf numFmtId="175" fontId="65" fillId="0" borderId="22" xfId="41" applyNumberFormat="1" applyFont="1" applyFill="1" applyBorder="1" applyAlignment="1">
      <alignment horizontal="center" vertical="center"/>
    </xf>
    <xf numFmtId="169" fontId="65" fillId="24" borderId="22" xfId="41" applyNumberFormat="1" applyFont="1" applyFill="1" applyBorder="1" applyAlignment="1">
      <alignment horizontal="left" vertical="center"/>
    </xf>
    <xf numFmtId="0" fontId="63" fillId="30" borderId="11" xfId="0" applyFont="1" applyFill="1" applyBorder="1" applyAlignment="1">
      <alignment horizontal="right"/>
    </xf>
    <xf numFmtId="0" fontId="31" fillId="0" borderId="0" xfId="0" applyFont="1"/>
    <xf numFmtId="0" fontId="69" fillId="0" borderId="0" xfId="0" applyFont="1"/>
    <xf numFmtId="0" fontId="71" fillId="0" borderId="0" xfId="0" applyFont="1"/>
    <xf numFmtId="167" fontId="53" fillId="0" borderId="0" xfId="63" applyFont="1" applyBorder="1" applyAlignment="1"/>
    <xf numFmtId="167" fontId="54" fillId="0" borderId="0" xfId="63" applyFont="1" applyBorder="1" applyAlignment="1"/>
    <xf numFmtId="0" fontId="79" fillId="0" borderId="0" xfId="0" applyFont="1"/>
    <xf numFmtId="173" fontId="53" fillId="0" borderId="0" xfId="63" applyNumberFormat="1" applyFont="1" applyBorder="1"/>
    <xf numFmtId="0" fontId="31" fillId="24" borderId="10" xfId="0" applyFont="1" applyFill="1" applyBorder="1" applyAlignment="1">
      <alignment vertical="top"/>
    </xf>
    <xf numFmtId="2" fontId="32" fillId="24" borderId="12" xfId="0" applyNumberFormat="1" applyFont="1" applyFill="1" applyBorder="1" applyAlignment="1">
      <alignment vertical="center" wrapText="1"/>
    </xf>
    <xf numFmtId="2" fontId="31" fillId="24" borderId="12" xfId="0" applyNumberFormat="1" applyFont="1" applyFill="1" applyBorder="1" applyAlignment="1">
      <alignment vertical="center" wrapText="1"/>
    </xf>
    <xf numFmtId="172" fontId="63" fillId="30" borderId="11" xfId="0" applyNumberFormat="1" applyFont="1" applyFill="1" applyBorder="1"/>
    <xf numFmtId="0" fontId="64" fillId="0" borderId="0" xfId="0" applyFont="1" applyAlignment="1">
      <alignment vertical="top"/>
    </xf>
    <xf numFmtId="0" fontId="69" fillId="24" borderId="10" xfId="0" applyFont="1" applyFill="1" applyBorder="1" applyAlignment="1">
      <alignment vertical="center" wrapText="1"/>
    </xf>
    <xf numFmtId="169" fontId="46" fillId="24" borderId="0" xfId="61" applyNumberFormat="1" applyFont="1" applyFill="1" applyBorder="1" applyAlignment="1">
      <alignment horizontal="justify" vertical="center" wrapText="1"/>
    </xf>
    <xf numFmtId="0" fontId="31" fillId="24" borderId="10" xfId="0" applyFont="1" applyFill="1" applyBorder="1" applyAlignment="1">
      <alignment horizontal="center" vertical="center"/>
    </xf>
    <xf numFmtId="0" fontId="31" fillId="0" borderId="10" xfId="0" applyFont="1" applyBorder="1" applyAlignment="1">
      <alignment vertical="top"/>
    </xf>
    <xf numFmtId="0" fontId="31" fillId="24" borderId="16" xfId="0" applyFont="1" applyFill="1" applyBorder="1" applyAlignment="1">
      <alignment vertical="top"/>
    </xf>
    <xf numFmtId="0" fontId="31" fillId="24" borderId="15" xfId="0" applyFont="1" applyFill="1" applyBorder="1" applyAlignment="1">
      <alignment horizontal="center" vertical="center"/>
    </xf>
    <xf numFmtId="2" fontId="31" fillId="24" borderId="15" xfId="0" applyNumberFormat="1" applyFont="1" applyFill="1" applyBorder="1" applyAlignment="1">
      <alignment vertical="top" wrapText="1"/>
    </xf>
    <xf numFmtId="2" fontId="31" fillId="24" borderId="15" xfId="0" applyNumberFormat="1" applyFont="1" applyFill="1" applyBorder="1" applyAlignment="1">
      <alignment horizontal="center" vertical="center" wrapText="1"/>
    </xf>
    <xf numFmtId="2" fontId="31" fillId="24" borderId="15" xfId="0" applyNumberFormat="1" applyFont="1" applyFill="1" applyBorder="1" applyAlignment="1">
      <alignment vertical="center" wrapText="1"/>
    </xf>
    <xf numFmtId="2" fontId="31" fillId="24" borderId="34" xfId="0" applyNumberFormat="1" applyFont="1" applyFill="1" applyBorder="1" applyAlignment="1">
      <alignment vertical="center" wrapText="1"/>
    </xf>
    <xf numFmtId="2" fontId="31" fillId="0" borderId="0" xfId="0" applyNumberFormat="1" applyFont="1" applyAlignment="1">
      <alignment vertical="top" wrapText="1"/>
    </xf>
    <xf numFmtId="168" fontId="31" fillId="0" borderId="0" xfId="0" applyNumberFormat="1" applyFont="1" applyAlignment="1">
      <alignment vertical="center"/>
    </xf>
    <xf numFmtId="0" fontId="81" fillId="36" borderId="11" xfId="0" applyFont="1" applyFill="1" applyBorder="1" applyAlignment="1">
      <alignment horizontal="center" vertical="center" wrapText="1"/>
    </xf>
    <xf numFmtId="0" fontId="82" fillId="36" borderId="47" xfId="0" applyFont="1" applyFill="1" applyBorder="1" applyAlignment="1">
      <alignment horizontal="center" vertical="center"/>
    </xf>
    <xf numFmtId="0" fontId="40" fillId="36" borderId="50" xfId="0" applyFont="1" applyFill="1" applyBorder="1" applyAlignment="1">
      <alignment horizontal="center" vertical="center"/>
    </xf>
    <xf numFmtId="0" fontId="32" fillId="33" borderId="51" xfId="38" applyNumberFormat="1" applyFont="1" applyFill="1" applyBorder="1" applyAlignment="1">
      <alignment vertical="center" wrapText="1"/>
    </xf>
    <xf numFmtId="0" fontId="31" fillId="0" borderId="10" xfId="0" applyFont="1" applyBorder="1"/>
    <xf numFmtId="0" fontId="31" fillId="0" borderId="12" xfId="0" applyFont="1" applyBorder="1"/>
    <xf numFmtId="0" fontId="71" fillId="0" borderId="10" xfId="0" applyFont="1" applyBorder="1"/>
    <xf numFmtId="0" fontId="73" fillId="0" borderId="0" xfId="0" applyFont="1"/>
    <xf numFmtId="0" fontId="71" fillId="0" borderId="12" xfId="0" applyFont="1" applyBorder="1"/>
    <xf numFmtId="0" fontId="78" fillId="0" borderId="0" xfId="0" applyFont="1"/>
    <xf numFmtId="0" fontId="53" fillId="0" borderId="0" xfId="0" applyFont="1"/>
    <xf numFmtId="175" fontId="53" fillId="0" borderId="0" xfId="0" applyNumberFormat="1" applyFont="1"/>
    <xf numFmtId="0" fontId="78" fillId="0" borderId="0" xfId="0" applyFont="1" applyAlignment="1">
      <alignment vertical="center"/>
    </xf>
    <xf numFmtId="0" fontId="79" fillId="0" borderId="10" xfId="0" applyFont="1" applyBorder="1"/>
    <xf numFmtId="0" fontId="53" fillId="0" borderId="0" xfId="0" applyFont="1" applyAlignment="1">
      <alignment horizontal="center"/>
    </xf>
    <xf numFmtId="0" fontId="73" fillId="0" borderId="0" xfId="0" applyFont="1" applyAlignment="1">
      <alignment vertical="top"/>
    </xf>
    <xf numFmtId="0" fontId="31" fillId="0" borderId="16" xfId="0" applyFont="1" applyBorder="1"/>
    <xf numFmtId="0" fontId="31" fillId="0" borderId="15" xfId="0" applyFont="1" applyBorder="1"/>
    <xf numFmtId="0" fontId="31" fillId="0" borderId="34" xfId="0" applyFont="1" applyBorder="1"/>
    <xf numFmtId="0" fontId="31" fillId="24" borderId="0" xfId="0" applyFont="1" applyFill="1" applyAlignment="1">
      <alignment horizontal="center" vertical="center"/>
    </xf>
    <xf numFmtId="2" fontId="31" fillId="24" borderId="0" xfId="0" applyNumberFormat="1" applyFont="1" applyFill="1" applyAlignment="1">
      <alignment vertical="top" wrapText="1"/>
    </xf>
    <xf numFmtId="2" fontId="31" fillId="24" borderId="0" xfId="0" applyNumberFormat="1" applyFont="1" applyFill="1" applyAlignment="1">
      <alignment horizontal="center" vertical="center" wrapText="1"/>
    </xf>
    <xf numFmtId="2" fontId="32" fillId="24" borderId="0" xfId="0" applyNumberFormat="1" applyFont="1" applyFill="1" applyAlignment="1">
      <alignment vertical="center" wrapText="1"/>
    </xf>
    <xf numFmtId="0" fontId="63" fillId="24" borderId="0" xfId="0" applyFont="1" applyFill="1" applyAlignment="1">
      <alignment horizontal="right"/>
    </xf>
    <xf numFmtId="14" fontId="62" fillId="24" borderId="0" xfId="0" applyNumberFormat="1" applyFont="1" applyFill="1" applyAlignment="1">
      <alignment horizontal="left" vertical="center"/>
    </xf>
    <xf numFmtId="2" fontId="31" fillId="24" borderId="0" xfId="0" applyNumberFormat="1" applyFont="1" applyFill="1" applyAlignment="1">
      <alignment vertical="center" wrapText="1"/>
    </xf>
    <xf numFmtId="172" fontId="45" fillId="24" borderId="0" xfId="0" applyNumberFormat="1" applyFont="1" applyFill="1"/>
    <xf numFmtId="172" fontId="62" fillId="24" borderId="0" xfId="0" applyNumberFormat="1" applyFont="1" applyFill="1" applyAlignment="1">
      <alignment horizontal="left"/>
    </xf>
    <xf numFmtId="172" fontId="62" fillId="24" borderId="0" xfId="0" applyNumberFormat="1" applyFont="1" applyFill="1" applyAlignment="1">
      <alignment horizontal="left" vertical="top"/>
    </xf>
    <xf numFmtId="0" fontId="63" fillId="24" borderId="0" xfId="0" applyFont="1" applyFill="1" applyAlignment="1">
      <alignment horizontal="right" vertical="center"/>
    </xf>
    <xf numFmtId="0" fontId="64" fillId="24" borderId="0" xfId="0" applyFont="1" applyFill="1" applyAlignment="1">
      <alignment horizontal="center" vertical="center"/>
    </xf>
    <xf numFmtId="0" fontId="31" fillId="24" borderId="0" xfId="0" applyFont="1" applyFill="1" applyAlignment="1">
      <alignment vertical="center"/>
    </xf>
    <xf numFmtId="0" fontId="64" fillId="24" borderId="0" xfId="0" applyFont="1" applyFill="1" applyAlignment="1">
      <alignment horizontal="left" vertical="center"/>
    </xf>
    <xf numFmtId="169" fontId="64" fillId="24" borderId="0" xfId="61" applyNumberFormat="1" applyFont="1" applyFill="1" applyBorder="1" applyAlignment="1">
      <alignment vertical="center"/>
    </xf>
    <xf numFmtId="169" fontId="64" fillId="24" borderId="0" xfId="61" applyNumberFormat="1" applyFont="1" applyFill="1" applyBorder="1" applyAlignment="1">
      <alignment vertical="center" wrapText="1"/>
    </xf>
    <xf numFmtId="49" fontId="64" fillId="24" borderId="0" xfId="0" applyNumberFormat="1" applyFont="1" applyFill="1" applyAlignment="1">
      <alignment vertical="center" wrapText="1"/>
    </xf>
    <xf numFmtId="0" fontId="64" fillId="24" borderId="0" xfId="0" applyFont="1" applyFill="1" applyAlignment="1">
      <alignment vertical="center"/>
    </xf>
    <xf numFmtId="0" fontId="68" fillId="32" borderId="11" xfId="77" applyFont="1" applyFill="1" applyBorder="1" applyAlignment="1">
      <alignment horizontal="center" vertical="center" wrapText="1"/>
    </xf>
    <xf numFmtId="169" fontId="46" fillId="24" borderId="11" xfId="61" applyNumberFormat="1" applyFont="1" applyFill="1" applyBorder="1" applyAlignment="1">
      <alignment horizontal="justify" vertical="center" wrapText="1"/>
    </xf>
    <xf numFmtId="2" fontId="59" fillId="0" borderId="43" xfId="0" applyNumberFormat="1" applyFont="1" applyBorder="1" applyAlignment="1">
      <alignment vertical="center"/>
    </xf>
    <xf numFmtId="2" fontId="59" fillId="0" borderId="44" xfId="0" applyNumberFormat="1" applyFont="1" applyBorder="1" applyAlignment="1">
      <alignment vertical="center" wrapText="1"/>
    </xf>
    <xf numFmtId="2" fontId="53" fillId="0" borderId="44" xfId="0" applyNumberFormat="1" applyFont="1" applyBorder="1" applyAlignment="1">
      <alignment vertical="center" wrapText="1"/>
    </xf>
    <xf numFmtId="2" fontId="53" fillId="0" borderId="45" xfId="0" applyNumberFormat="1" applyFont="1" applyBorder="1" applyAlignment="1">
      <alignment vertical="center" wrapText="1"/>
    </xf>
    <xf numFmtId="0" fontId="31" fillId="24" borderId="0" xfId="0" applyFont="1" applyFill="1" applyAlignment="1">
      <alignment vertical="top"/>
    </xf>
    <xf numFmtId="166" fontId="38" fillId="28" borderId="11" xfId="78" applyFont="1" applyFill="1" applyBorder="1" applyAlignment="1">
      <alignment horizontal="center" vertical="center" wrapText="1"/>
    </xf>
    <xf numFmtId="169" fontId="38" fillId="25" borderId="11" xfId="78" applyNumberFormat="1" applyFont="1" applyFill="1" applyBorder="1" applyAlignment="1">
      <alignment horizontal="center" vertical="center" wrapText="1"/>
    </xf>
    <xf numFmtId="166" fontId="32" fillId="28" borderId="11" xfId="78" applyFont="1" applyFill="1" applyBorder="1" applyAlignment="1">
      <alignment vertical="center" wrapText="1"/>
    </xf>
    <xf numFmtId="169" fontId="32" fillId="25" borderId="11" xfId="78" applyNumberFormat="1" applyFont="1" applyFill="1" applyBorder="1" applyAlignment="1">
      <alignment vertical="center" wrapText="1"/>
    </xf>
    <xf numFmtId="166" fontId="53" fillId="28" borderId="11" xfId="78" applyFont="1" applyFill="1" applyBorder="1" applyAlignment="1">
      <alignment horizontal="right" vertical="center" wrapText="1"/>
    </xf>
    <xf numFmtId="175" fontId="53" fillId="25" borderId="11" xfId="62" applyNumberFormat="1" applyFont="1" applyFill="1" applyBorder="1" applyAlignment="1">
      <alignment horizontal="left" vertical="center" wrapText="1"/>
    </xf>
    <xf numFmtId="175" fontId="53" fillId="25" borderId="11" xfId="79" applyNumberFormat="1" applyFont="1" applyFill="1" applyBorder="1" applyAlignment="1">
      <alignment horizontal="left" vertical="center" wrapText="1"/>
    </xf>
    <xf numFmtId="166" fontId="32" fillId="28" borderId="11" xfId="78" applyFont="1" applyFill="1" applyBorder="1" applyAlignment="1">
      <alignment vertical="center"/>
    </xf>
    <xf numFmtId="169" fontId="32" fillId="25" borderId="11" xfId="78" applyNumberFormat="1" applyFont="1" applyFill="1" applyBorder="1" applyAlignment="1">
      <alignment vertical="center"/>
    </xf>
    <xf numFmtId="0" fontId="31" fillId="0" borderId="11" xfId="0" applyFont="1" applyBorder="1" applyAlignment="1">
      <alignment vertical="top"/>
    </xf>
    <xf numFmtId="169" fontId="32" fillId="25" borderId="11" xfId="78" applyNumberFormat="1" applyFont="1" applyFill="1" applyBorder="1" applyAlignment="1">
      <alignment vertical="top"/>
    </xf>
    <xf numFmtId="0" fontId="31" fillId="24" borderId="12" xfId="0" applyFont="1" applyFill="1" applyBorder="1" applyAlignment="1">
      <alignment vertical="top"/>
    </xf>
    <xf numFmtId="2" fontId="49" fillId="30" borderId="0" xfId="0" applyNumberFormat="1" applyFont="1" applyFill="1" applyAlignment="1">
      <alignment horizontal="right" vertical="center"/>
    </xf>
    <xf numFmtId="2" fontId="31" fillId="30" borderId="0" xfId="0" applyNumberFormat="1" applyFont="1" applyFill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172" fontId="62" fillId="30" borderId="0" xfId="0" applyNumberFormat="1" applyFont="1" applyFill="1"/>
    <xf numFmtId="0" fontId="31" fillId="30" borderId="0" xfId="0" applyFont="1" applyFill="1" applyAlignment="1">
      <alignment horizontal="center" vertical="center"/>
    </xf>
    <xf numFmtId="2" fontId="31" fillId="30" borderId="0" xfId="0" applyNumberFormat="1" applyFont="1" applyFill="1" applyAlignment="1">
      <alignment vertical="center" wrapText="1"/>
    </xf>
    <xf numFmtId="172" fontId="62" fillId="30" borderId="0" xfId="0" applyNumberFormat="1" applyFont="1" applyFill="1" applyAlignment="1">
      <alignment horizontal="left"/>
    </xf>
    <xf numFmtId="172" fontId="45" fillId="30" borderId="0" xfId="0" applyNumberFormat="1" applyFont="1" applyFill="1"/>
    <xf numFmtId="2" fontId="46" fillId="30" borderId="0" xfId="0" applyNumberFormat="1" applyFont="1" applyFill="1" applyAlignment="1">
      <alignment horizontal="right"/>
    </xf>
    <xf numFmtId="0" fontId="46" fillId="30" borderId="0" xfId="0" applyFont="1" applyFill="1" applyAlignment="1">
      <alignment horizontal="right"/>
    </xf>
    <xf numFmtId="2" fontId="32" fillId="24" borderId="0" xfId="0" applyNumberFormat="1" applyFont="1" applyFill="1" applyAlignment="1">
      <alignment vertical="center"/>
    </xf>
    <xf numFmtId="0" fontId="63" fillId="24" borderId="0" xfId="0" applyFont="1" applyFill="1" applyAlignment="1">
      <alignment horizontal="center" vertical="center"/>
    </xf>
    <xf numFmtId="2" fontId="31" fillId="24" borderId="12" xfId="0" applyNumberFormat="1" applyFont="1" applyFill="1" applyBorder="1" applyAlignment="1">
      <alignment horizontal="center" vertical="center" wrapText="1"/>
    </xf>
    <xf numFmtId="164" fontId="35" fillId="29" borderId="24" xfId="89" applyNumberFormat="1" applyFont="1" applyFill="1" applyBorder="1" applyAlignment="1">
      <alignment vertical="center"/>
    </xf>
    <xf numFmtId="1" fontId="31" fillId="0" borderId="41" xfId="38" applyNumberFormat="1" applyFont="1" applyFill="1" applyBorder="1" applyAlignment="1">
      <alignment horizontal="center" vertical="center"/>
    </xf>
    <xf numFmtId="165" fontId="31" fillId="0" borderId="56" xfId="45" applyNumberFormat="1" applyFont="1" applyBorder="1" applyAlignment="1">
      <alignment vertical="center"/>
    </xf>
    <xf numFmtId="165" fontId="31" fillId="0" borderId="57" xfId="45" applyNumberFormat="1" applyFont="1" applyBorder="1" applyAlignment="1">
      <alignment vertical="center"/>
    </xf>
    <xf numFmtId="1" fontId="31" fillId="24" borderId="41" xfId="38" applyNumberFormat="1" applyFont="1" applyFill="1" applyBorder="1" applyAlignment="1">
      <alignment horizontal="center" vertical="center"/>
    </xf>
    <xf numFmtId="174" fontId="31" fillId="34" borderId="40" xfId="94" applyNumberFormat="1" applyFont="1" applyFill="1" applyAlignment="1">
      <alignment horizontal="center" vertical="center"/>
    </xf>
    <xf numFmtId="1" fontId="31" fillId="24" borderId="41" xfId="64" applyNumberFormat="1" applyFont="1" applyFill="1" applyBorder="1" applyAlignment="1">
      <alignment horizontal="center" vertical="center"/>
    </xf>
    <xf numFmtId="165" fontId="31" fillId="0" borderId="12" xfId="45" applyNumberFormat="1" applyFont="1" applyBorder="1" applyAlignment="1">
      <alignment vertical="center"/>
    </xf>
    <xf numFmtId="169" fontId="65" fillId="24" borderId="59" xfId="41" applyNumberFormat="1" applyFont="1" applyFill="1" applyBorder="1" applyAlignment="1">
      <alignment vertical="center"/>
    </xf>
    <xf numFmtId="0" fontId="65" fillId="24" borderId="58" xfId="41" applyFont="1" applyFill="1" applyBorder="1" applyAlignment="1">
      <alignment vertical="center"/>
    </xf>
    <xf numFmtId="169" fontId="65" fillId="24" borderId="60" xfId="41" applyNumberFormat="1" applyFont="1" applyFill="1" applyBorder="1" applyAlignment="1">
      <alignment vertical="center"/>
    </xf>
    <xf numFmtId="0" fontId="65" fillId="24" borderId="63" xfId="41" applyFont="1" applyFill="1" applyBorder="1" applyAlignment="1">
      <alignment horizontal="center" vertical="center"/>
    </xf>
    <xf numFmtId="0" fontId="65" fillId="24" borderId="63" xfId="41" applyFont="1" applyFill="1" applyBorder="1" applyAlignment="1">
      <alignment horizontal="left" vertical="center"/>
    </xf>
    <xf numFmtId="0" fontId="65" fillId="0" borderId="63" xfId="41" applyFont="1" applyFill="1" applyBorder="1" applyAlignment="1">
      <alignment vertical="center"/>
    </xf>
    <xf numFmtId="168" fontId="65" fillId="24" borderId="63" xfId="41" applyNumberFormat="1" applyFont="1" applyFill="1" applyBorder="1" applyAlignment="1" applyProtection="1">
      <alignment horizontal="center" vertical="center"/>
    </xf>
    <xf numFmtId="0" fontId="65" fillId="24" borderId="63" xfId="41" applyFont="1" applyFill="1" applyBorder="1" applyAlignment="1">
      <alignment vertical="center"/>
    </xf>
    <xf numFmtId="170" fontId="65" fillId="24" borderId="63" xfId="41" applyNumberFormat="1" applyFont="1" applyFill="1" applyBorder="1" applyAlignment="1">
      <alignment horizontal="left" vertical="center"/>
    </xf>
    <xf numFmtId="164" fontId="65" fillId="0" borderId="64" xfId="41" applyNumberFormat="1" applyFont="1" applyFill="1" applyBorder="1" applyAlignment="1">
      <alignment vertical="center"/>
    </xf>
    <xf numFmtId="2" fontId="49" fillId="30" borderId="44" xfId="0" applyNumberFormat="1" applyFont="1" applyFill="1" applyBorder="1" applyAlignment="1">
      <alignment horizontal="right"/>
    </xf>
    <xf numFmtId="2" fontId="39" fillId="30" borderId="44" xfId="0" applyNumberFormat="1" applyFont="1" applyFill="1" applyBorder="1" applyAlignment="1">
      <alignment horizontal="right" vertical="center"/>
    </xf>
    <xf numFmtId="169" fontId="49" fillId="24" borderId="43" xfId="61" applyNumberFormat="1" applyFont="1" applyFill="1" applyBorder="1" applyAlignment="1">
      <alignment horizontal="left" vertical="center" wrapText="1"/>
    </xf>
    <xf numFmtId="2" fontId="31" fillId="24" borderId="45" xfId="0" applyNumberFormat="1" applyFont="1" applyFill="1" applyBorder="1" applyAlignment="1">
      <alignment vertical="center" wrapText="1"/>
    </xf>
    <xf numFmtId="2" fontId="31" fillId="30" borderId="10" xfId="0" applyNumberFormat="1" applyFont="1" applyFill="1" applyBorder="1" applyAlignment="1">
      <alignment horizontal="center" vertical="center" wrapText="1"/>
    </xf>
    <xf numFmtId="0" fontId="37" fillId="24" borderId="12" xfId="0" applyFont="1" applyFill="1" applyBorder="1" applyAlignment="1">
      <alignment horizontal="left" vertical="center"/>
    </xf>
    <xf numFmtId="0" fontId="32" fillId="30" borderId="15" xfId="0" applyFont="1" applyFill="1" applyBorder="1" applyAlignment="1">
      <alignment horizontal="center" vertical="center"/>
    </xf>
    <xf numFmtId="2" fontId="44" fillId="30" borderId="15" xfId="0" applyNumberFormat="1" applyFont="1" applyFill="1" applyBorder="1" applyAlignment="1">
      <alignment horizontal="right" vertical="center"/>
    </xf>
    <xf numFmtId="169" fontId="39" fillId="24" borderId="16" xfId="61" applyNumberFormat="1" applyFont="1" applyFill="1" applyBorder="1" applyAlignment="1">
      <alignment horizontal="left" vertical="center" wrapText="1"/>
    </xf>
    <xf numFmtId="2" fontId="32" fillId="24" borderId="44" xfId="0" applyNumberFormat="1" applyFont="1" applyFill="1" applyBorder="1" applyAlignment="1">
      <alignment horizontal="left" vertical="center"/>
    </xf>
    <xf numFmtId="0" fontId="37" fillId="24" borderId="16" xfId="0" applyFont="1" applyFill="1" applyBorder="1" applyAlignment="1">
      <alignment horizontal="left" vertical="center"/>
    </xf>
    <xf numFmtId="0" fontId="37" fillId="24" borderId="15" xfId="0" applyFont="1" applyFill="1" applyBorder="1" applyAlignment="1">
      <alignment horizontal="left" vertical="center"/>
    </xf>
    <xf numFmtId="0" fontId="37" fillId="24" borderId="15" xfId="0" applyFont="1" applyFill="1" applyBorder="1" applyAlignment="1">
      <alignment horizontal="center" vertical="center"/>
    </xf>
    <xf numFmtId="0" fontId="64" fillId="30" borderId="53" xfId="0" applyFont="1" applyFill="1" applyBorder="1"/>
    <xf numFmtId="0" fontId="63" fillId="30" borderId="39" xfId="0" applyFont="1" applyFill="1" applyBorder="1" applyAlignment="1">
      <alignment horizontal="center" vertical="center"/>
    </xf>
    <xf numFmtId="0" fontId="31" fillId="30" borderId="39" xfId="0" applyFont="1" applyFill="1" applyBorder="1" applyAlignment="1">
      <alignment horizontal="center" vertical="center"/>
    </xf>
    <xf numFmtId="14" fontId="62" fillId="30" borderId="48" xfId="0" applyNumberFormat="1" applyFont="1" applyFill="1" applyBorder="1" applyAlignment="1">
      <alignment horizontal="left" vertical="center"/>
    </xf>
    <xf numFmtId="2" fontId="31" fillId="30" borderId="44" xfId="0" applyNumberFormat="1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horizontal="right"/>
    </xf>
    <xf numFmtId="14" fontId="62" fillId="30" borderId="44" xfId="0" applyNumberFormat="1" applyFont="1" applyFill="1" applyBorder="1" applyAlignment="1">
      <alignment horizontal="left"/>
    </xf>
    <xf numFmtId="0" fontId="31" fillId="30" borderId="44" xfId="0" applyFont="1" applyFill="1" applyBorder="1" applyAlignment="1">
      <alignment horizontal="center" vertical="center"/>
    </xf>
    <xf numFmtId="2" fontId="31" fillId="30" borderId="44" xfId="0" applyNumberFormat="1" applyFont="1" applyFill="1" applyBorder="1" applyAlignment="1">
      <alignment vertical="center" wrapText="1"/>
    </xf>
    <xf numFmtId="2" fontId="31" fillId="30" borderId="45" xfId="0" applyNumberFormat="1" applyFont="1" applyFill="1" applyBorder="1" applyAlignment="1">
      <alignment vertical="center" wrapText="1"/>
    </xf>
    <xf numFmtId="2" fontId="31" fillId="30" borderId="12" xfId="0" applyNumberFormat="1" applyFont="1" applyFill="1" applyBorder="1" applyAlignment="1">
      <alignment vertical="center" wrapText="1"/>
    </xf>
    <xf numFmtId="2" fontId="31" fillId="30" borderId="15" xfId="0" applyNumberFormat="1" applyFont="1" applyFill="1" applyBorder="1" applyAlignment="1">
      <alignment horizontal="center" vertical="center" wrapText="1"/>
    </xf>
    <xf numFmtId="2" fontId="46" fillId="30" borderId="15" xfId="0" applyNumberFormat="1" applyFont="1" applyFill="1" applyBorder="1" applyAlignment="1">
      <alignment horizontal="right"/>
    </xf>
    <xf numFmtId="0" fontId="31" fillId="30" borderId="15" xfId="0" applyFont="1" applyFill="1" applyBorder="1" applyAlignment="1">
      <alignment horizontal="center" vertical="center"/>
    </xf>
    <xf numFmtId="2" fontId="31" fillId="30" borderId="15" xfId="0" applyNumberFormat="1" applyFont="1" applyFill="1" applyBorder="1" applyAlignment="1">
      <alignment vertical="center" wrapText="1"/>
    </xf>
    <xf numFmtId="2" fontId="31" fillId="30" borderId="34" xfId="0" applyNumberFormat="1" applyFont="1" applyFill="1" applyBorder="1" applyAlignment="1">
      <alignment vertical="center" wrapText="1"/>
    </xf>
    <xf numFmtId="1" fontId="31" fillId="24" borderId="65" xfId="38" applyNumberFormat="1" applyFont="1" applyFill="1" applyBorder="1" applyAlignment="1">
      <alignment horizontal="center" vertical="center"/>
    </xf>
    <xf numFmtId="1" fontId="31" fillId="35" borderId="65" xfId="38" applyNumberFormat="1" applyFont="1" applyFill="1" applyBorder="1" applyAlignment="1">
      <alignment horizontal="center" vertical="center"/>
    </xf>
    <xf numFmtId="1" fontId="31" fillId="36" borderId="65" xfId="38" applyNumberFormat="1" applyFont="1" applyFill="1" applyBorder="1" applyAlignment="1">
      <alignment horizontal="center" vertical="center"/>
    </xf>
    <xf numFmtId="0" fontId="31" fillId="34" borderId="66" xfId="64" applyFont="1" applyFill="1" applyBorder="1" applyAlignment="1">
      <alignment horizontal="center" vertical="center"/>
    </xf>
    <xf numFmtId="0" fontId="31" fillId="36" borderId="67" xfId="38" applyFont="1" applyFill="1" applyBorder="1" applyAlignment="1">
      <alignment horizontal="center" vertical="center"/>
    </xf>
    <xf numFmtId="0" fontId="31" fillId="34" borderId="66" xfId="38" applyFont="1" applyFill="1" applyBorder="1" applyAlignment="1">
      <alignment horizontal="center" vertical="center"/>
    </xf>
    <xf numFmtId="171" fontId="31" fillId="34" borderId="66" xfId="38" applyNumberFormat="1" applyFont="1" applyFill="1" applyBorder="1" applyAlignment="1">
      <alignment horizontal="right" vertical="center"/>
    </xf>
    <xf numFmtId="171" fontId="31" fillId="33" borderId="66" xfId="38" applyNumberFormat="1" applyFont="1" applyFill="1" applyBorder="1" applyAlignment="1">
      <alignment horizontal="right" vertical="center"/>
    </xf>
    <xf numFmtId="170" fontId="31" fillId="37" borderId="66" xfId="38" applyNumberFormat="1" applyFont="1" applyFill="1" applyBorder="1" applyAlignment="1" applyProtection="1">
      <alignment horizontal="left" vertical="center"/>
    </xf>
    <xf numFmtId="0" fontId="65" fillId="0" borderId="11" xfId="41" applyFont="1" applyFill="1" applyBorder="1" applyAlignment="1">
      <alignment vertical="center"/>
    </xf>
    <xf numFmtId="0" fontId="65" fillId="24" borderId="11" xfId="41" applyFont="1" applyFill="1" applyBorder="1" applyAlignment="1">
      <alignment horizontal="right" vertical="center"/>
    </xf>
    <xf numFmtId="173" fontId="65" fillId="0" borderId="11" xfId="63" applyNumberFormat="1" applyFont="1" applyFill="1" applyBorder="1" applyAlignment="1">
      <alignment vertical="center"/>
    </xf>
    <xf numFmtId="164" fontId="65" fillId="0" borderId="11" xfId="41" applyNumberFormat="1" applyFont="1" applyFill="1" applyBorder="1" applyAlignment="1">
      <alignment vertical="center"/>
    </xf>
    <xf numFmtId="164" fontId="65" fillId="24" borderId="11" xfId="41" applyNumberFormat="1" applyFont="1" applyFill="1" applyBorder="1" applyAlignment="1">
      <alignment vertical="center"/>
    </xf>
    <xf numFmtId="0" fontId="36" fillId="31" borderId="48" xfId="0" applyFont="1" applyFill="1" applyBorder="1" applyAlignment="1">
      <alignment horizontal="center" vertical="center" wrapText="1"/>
    </xf>
    <xf numFmtId="0" fontId="31" fillId="33" borderId="51" xfId="38" applyNumberFormat="1" applyFont="1" applyFill="1" applyBorder="1" applyAlignment="1">
      <alignment vertical="center" wrapText="1"/>
    </xf>
    <xf numFmtId="0" fontId="57" fillId="7" borderId="69" xfId="84" applyFont="1" applyBorder="1" applyAlignment="1">
      <alignment horizontal="justify" vertical="center"/>
    </xf>
    <xf numFmtId="0" fontId="41" fillId="26" borderId="51" xfId="94" applyFont="1" applyFill="1" applyBorder="1" applyAlignment="1">
      <alignment horizontal="center" vertical="center" wrapText="1"/>
    </xf>
    <xf numFmtId="0" fontId="31" fillId="35" borderId="70" xfId="38" applyFont="1" applyFill="1" applyBorder="1" applyAlignment="1">
      <alignment horizontal="justify" vertical="center" wrapText="1"/>
    </xf>
    <xf numFmtId="0" fontId="35" fillId="29" borderId="24" xfId="89" applyFont="1" applyFill="1" applyBorder="1" applyAlignment="1">
      <alignment horizontal="center" vertical="center"/>
    </xf>
    <xf numFmtId="1" fontId="31" fillId="33" borderId="71" xfId="38" applyNumberFormat="1" applyFont="1" applyFill="1" applyBorder="1" applyAlignment="1">
      <alignment horizontal="center" vertical="center"/>
    </xf>
    <xf numFmtId="0" fontId="31" fillId="33" borderId="71" xfId="38" applyFont="1" applyFill="1" applyBorder="1" applyAlignment="1">
      <alignment horizontal="center" vertical="center"/>
    </xf>
    <xf numFmtId="1" fontId="31" fillId="35" borderId="72" xfId="38" applyNumberFormat="1" applyFont="1" applyFill="1" applyBorder="1" applyAlignment="1">
      <alignment horizontal="center" vertical="center"/>
    </xf>
    <xf numFmtId="1" fontId="31" fillId="33" borderId="65" xfId="38" applyNumberFormat="1" applyFont="1" applyFill="1" applyBorder="1" applyAlignment="1">
      <alignment horizontal="center" vertical="center"/>
    </xf>
    <xf numFmtId="1" fontId="31" fillId="33" borderId="73" xfId="38" applyNumberFormat="1" applyFont="1" applyFill="1" applyBorder="1" applyAlignment="1">
      <alignment horizontal="center" vertical="center"/>
    </xf>
    <xf numFmtId="0" fontId="40" fillId="36" borderId="74" xfId="0" applyFont="1" applyFill="1" applyBorder="1" applyAlignment="1">
      <alignment horizontal="center" vertical="center"/>
    </xf>
    <xf numFmtId="1" fontId="31" fillId="33" borderId="75" xfId="38" applyNumberFormat="1" applyFont="1" applyFill="1" applyBorder="1" applyAlignment="1">
      <alignment horizontal="center" vertical="center"/>
    </xf>
    <xf numFmtId="0" fontId="31" fillId="33" borderId="70" xfId="38" applyNumberFormat="1" applyFont="1" applyFill="1" applyBorder="1" applyAlignment="1">
      <alignment vertical="center" wrapText="1"/>
    </xf>
    <xf numFmtId="173" fontId="31" fillId="34" borderId="66" xfId="63" applyNumberFormat="1" applyFont="1" applyFill="1" applyBorder="1" applyAlignment="1">
      <alignment horizontal="center" vertical="center"/>
    </xf>
    <xf numFmtId="9" fontId="31" fillId="34" borderId="66" xfId="62" applyFont="1" applyFill="1" applyBorder="1" applyAlignment="1">
      <alignment horizontal="right" vertical="center"/>
    </xf>
    <xf numFmtId="173" fontId="31" fillId="34" borderId="66" xfId="63" applyNumberFormat="1" applyFont="1" applyFill="1" applyBorder="1" applyAlignment="1">
      <alignment horizontal="right" vertical="center"/>
    </xf>
    <xf numFmtId="0" fontId="82" fillId="36" borderId="76" xfId="0" applyFont="1" applyFill="1" applyBorder="1" applyAlignment="1">
      <alignment horizontal="center" vertical="center"/>
    </xf>
    <xf numFmtId="174" fontId="31" fillId="34" borderId="66" xfId="94" applyNumberFormat="1" applyFont="1" applyFill="1" applyBorder="1" applyAlignment="1">
      <alignment horizontal="center" vertical="center"/>
    </xf>
    <xf numFmtId="167" fontId="31" fillId="34" borderId="66" xfId="38" applyNumberFormat="1" applyFont="1" applyFill="1" applyBorder="1" applyAlignment="1">
      <alignment horizontal="center" vertical="center"/>
    </xf>
    <xf numFmtId="0" fontId="35" fillId="29" borderId="77" xfId="89" applyFont="1" applyFill="1" applyBorder="1" applyAlignment="1">
      <alignment horizontal="center" vertical="center"/>
    </xf>
    <xf numFmtId="0" fontId="35" fillId="29" borderId="11" xfId="89" applyFont="1" applyFill="1" applyBorder="1" applyAlignment="1">
      <alignment horizontal="center" vertical="center"/>
    </xf>
    <xf numFmtId="0" fontId="35" fillId="29" borderId="39" xfId="89" applyFont="1" applyFill="1" applyBorder="1" applyAlignment="1">
      <alignment vertical="center"/>
    </xf>
    <xf numFmtId="173" fontId="35" fillId="29" borderId="39" xfId="48" applyNumberFormat="1" applyFont="1" applyFill="1" applyBorder="1" applyAlignment="1">
      <alignment horizontal="center" vertical="center"/>
    </xf>
    <xf numFmtId="173" fontId="35" fillId="29" borderId="39" xfId="48" applyNumberFormat="1" applyFont="1" applyFill="1" applyBorder="1" applyAlignment="1">
      <alignment vertical="center"/>
    </xf>
    <xf numFmtId="164" fontId="35" fillId="29" borderId="11" xfId="89" applyNumberFormat="1" applyFont="1" applyFill="1" applyBorder="1" applyAlignment="1">
      <alignment vertical="center"/>
    </xf>
    <xf numFmtId="0" fontId="31" fillId="33" borderId="51" xfId="38" applyFont="1" applyFill="1" applyBorder="1" applyAlignment="1">
      <alignment vertical="center" wrapText="1"/>
    </xf>
    <xf numFmtId="1" fontId="31" fillId="35" borderId="75" xfId="38" applyNumberFormat="1" applyFont="1" applyFill="1" applyBorder="1" applyAlignment="1">
      <alignment horizontal="center" vertical="center"/>
    </xf>
    <xf numFmtId="167" fontId="31" fillId="34" borderId="40" xfId="93" applyNumberFormat="1" applyFont="1" applyFill="1" applyAlignment="1">
      <alignment horizontal="center" vertical="center"/>
    </xf>
    <xf numFmtId="171" fontId="31" fillId="34" borderId="40" xfId="93" applyNumberFormat="1" applyFont="1" applyFill="1" applyAlignment="1">
      <alignment horizontal="right" vertical="center"/>
    </xf>
    <xf numFmtId="171" fontId="31" fillId="33" borderId="40" xfId="93" applyNumberFormat="1" applyFont="1" applyFill="1" applyAlignment="1">
      <alignment horizontal="right" vertical="center"/>
    </xf>
    <xf numFmtId="176" fontId="50" fillId="30" borderId="0" xfId="79" applyNumberFormat="1" applyFont="1" applyFill="1" applyBorder="1" applyAlignment="1">
      <alignment horizontal="center" vertical="center"/>
    </xf>
    <xf numFmtId="9" fontId="50" fillId="30" borderId="0" xfId="79" applyFont="1" applyFill="1" applyBorder="1" applyAlignment="1">
      <alignment horizontal="center" vertical="center"/>
    </xf>
    <xf numFmtId="9" fontId="50" fillId="30" borderId="15" xfId="79" applyFont="1" applyFill="1" applyBorder="1" applyAlignment="1">
      <alignment horizontal="center" vertical="center"/>
    </xf>
    <xf numFmtId="0" fontId="53" fillId="0" borderId="10" xfId="0" applyFont="1" applyBorder="1" applyAlignment="1">
      <alignment horizontal="left" indent="3"/>
    </xf>
    <xf numFmtId="0" fontId="53" fillId="0" borderId="0" xfId="0" applyFont="1" applyAlignment="1">
      <alignment horizontal="left" indent="3"/>
    </xf>
    <xf numFmtId="0" fontId="78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70" fillId="38" borderId="43" xfId="0" applyFont="1" applyFill="1" applyBorder="1" applyAlignment="1">
      <alignment horizontal="center" vertical="center"/>
    </xf>
    <xf numFmtId="0" fontId="67" fillId="38" borderId="44" xfId="0" applyFont="1" applyFill="1" applyBorder="1" applyAlignment="1">
      <alignment horizontal="center" vertical="center"/>
    </xf>
    <xf numFmtId="0" fontId="67" fillId="38" borderId="45" xfId="0" applyFont="1" applyFill="1" applyBorder="1" applyAlignment="1">
      <alignment horizontal="center" vertical="center"/>
    </xf>
    <xf numFmtId="0" fontId="67" fillId="38" borderId="10" xfId="0" applyFont="1" applyFill="1" applyBorder="1" applyAlignment="1">
      <alignment horizontal="center" vertical="center"/>
    </xf>
    <xf numFmtId="0" fontId="67" fillId="38" borderId="0" xfId="0" applyFont="1" applyFill="1" applyAlignment="1">
      <alignment horizontal="center" vertical="center"/>
    </xf>
    <xf numFmtId="0" fontId="67" fillId="38" borderId="12" xfId="0" applyFont="1" applyFill="1" applyBorder="1" applyAlignment="1">
      <alignment horizontal="center" vertical="center"/>
    </xf>
    <xf numFmtId="0" fontId="67" fillId="38" borderId="16" xfId="0" applyFont="1" applyFill="1" applyBorder="1" applyAlignment="1">
      <alignment horizontal="center" vertical="center"/>
    </xf>
    <xf numFmtId="0" fontId="67" fillId="38" borderId="15" xfId="0" applyFont="1" applyFill="1" applyBorder="1" applyAlignment="1">
      <alignment horizontal="center" vertical="center"/>
    </xf>
    <xf numFmtId="0" fontId="67" fillId="38" borderId="34" xfId="0" applyFont="1" applyFill="1" applyBorder="1" applyAlignment="1">
      <alignment horizontal="center" vertical="center"/>
    </xf>
    <xf numFmtId="0" fontId="72" fillId="0" borderId="21" xfId="0" applyFont="1" applyBorder="1" applyAlignment="1">
      <alignment horizontal="center"/>
    </xf>
    <xf numFmtId="0" fontId="74" fillId="0" borderId="21" xfId="0" applyFont="1" applyBorder="1" applyAlignment="1">
      <alignment horizontal="center"/>
    </xf>
    <xf numFmtId="0" fontId="75" fillId="0" borderId="21" xfId="0" applyFont="1" applyBorder="1" applyAlignment="1">
      <alignment horizontal="center"/>
    </xf>
    <xf numFmtId="0" fontId="76" fillId="0" borderId="21" xfId="0" applyFont="1" applyBorder="1" applyAlignment="1">
      <alignment horizontal="center"/>
    </xf>
    <xf numFmtId="0" fontId="73" fillId="0" borderId="21" xfId="0" applyFont="1" applyBorder="1" applyAlignment="1">
      <alignment horizontal="center"/>
    </xf>
    <xf numFmtId="0" fontId="77" fillId="0" borderId="21" xfId="0" applyFont="1" applyBorder="1" applyAlignment="1">
      <alignment horizontal="center"/>
    </xf>
    <xf numFmtId="167" fontId="53" fillId="0" borderId="0" xfId="63" applyFont="1" applyBorder="1" applyAlignment="1"/>
    <xf numFmtId="0" fontId="80" fillId="24" borderId="11" xfId="92" applyFont="1" applyFill="1" applyBorder="1" applyAlignment="1">
      <alignment horizontal="center" vertical="center" wrapText="1"/>
    </xf>
    <xf numFmtId="0" fontId="61" fillId="24" borderId="0" xfId="92" applyFont="1" applyFill="1" applyBorder="1" applyAlignment="1">
      <alignment horizontal="center" vertical="center" wrapText="1"/>
    </xf>
    <xf numFmtId="2" fontId="67" fillId="31" borderId="43" xfId="0" applyNumberFormat="1" applyFont="1" applyFill="1" applyBorder="1" applyAlignment="1">
      <alignment horizontal="center" vertical="center"/>
    </xf>
    <xf numFmtId="2" fontId="67" fillId="31" borderId="44" xfId="0" applyNumberFormat="1" applyFont="1" applyFill="1" applyBorder="1" applyAlignment="1">
      <alignment horizontal="center" vertical="center"/>
    </xf>
    <xf numFmtId="2" fontId="67" fillId="31" borderId="45" xfId="0" applyNumberFormat="1" applyFont="1" applyFill="1" applyBorder="1" applyAlignment="1">
      <alignment horizontal="center" vertical="center"/>
    </xf>
    <xf numFmtId="2" fontId="67" fillId="31" borderId="16" xfId="0" applyNumberFormat="1" applyFont="1" applyFill="1" applyBorder="1" applyAlignment="1">
      <alignment horizontal="center" vertical="center"/>
    </xf>
    <xf numFmtId="2" fontId="67" fillId="31" borderId="15" xfId="0" applyNumberFormat="1" applyFont="1" applyFill="1" applyBorder="1" applyAlignment="1">
      <alignment horizontal="center" vertical="center"/>
    </xf>
    <xf numFmtId="2" fontId="67" fillId="31" borderId="34" xfId="0" applyNumberFormat="1" applyFont="1" applyFill="1" applyBorder="1" applyAlignment="1">
      <alignment horizontal="center" vertical="center"/>
    </xf>
    <xf numFmtId="0" fontId="73" fillId="24" borderId="11" xfId="92" applyFont="1" applyFill="1" applyBorder="1" applyAlignment="1">
      <alignment horizontal="center" vertical="center"/>
    </xf>
    <xf numFmtId="0" fontId="68" fillId="32" borderId="11" xfId="77" applyFont="1" applyFill="1" applyBorder="1" applyAlignment="1">
      <alignment horizontal="center" vertical="center" wrapText="1"/>
    </xf>
    <xf numFmtId="172" fontId="62" fillId="24" borderId="0" xfId="0" applyNumberFormat="1" applyFont="1" applyFill="1" applyAlignment="1">
      <alignment horizontal="left" vertical="top" wrapText="1"/>
    </xf>
    <xf numFmtId="0" fontId="65" fillId="24" borderId="58" xfId="41" applyFont="1" applyFill="1" applyBorder="1" applyAlignment="1">
      <alignment horizontal="left" vertical="center"/>
    </xf>
    <xf numFmtId="0" fontId="65" fillId="24" borderId="17" xfId="41" applyFont="1" applyFill="1" applyBorder="1" applyAlignment="1">
      <alignment horizontal="left" vertical="center"/>
    </xf>
    <xf numFmtId="0" fontId="65" fillId="24" borderId="61" xfId="41" applyFont="1" applyFill="1" applyBorder="1" applyAlignment="1">
      <alignment horizontal="left" vertical="center"/>
    </xf>
    <xf numFmtId="0" fontId="65" fillId="24" borderId="62" xfId="41" applyFont="1" applyFill="1" applyBorder="1" applyAlignment="1">
      <alignment horizontal="left" vertical="center"/>
    </xf>
    <xf numFmtId="177" fontId="66" fillId="32" borderId="54" xfId="38" applyNumberFormat="1" applyFont="1" applyFill="1" applyBorder="1" applyAlignment="1">
      <alignment horizontal="center" vertical="center"/>
    </xf>
    <xf numFmtId="177" fontId="66" fillId="32" borderId="46" xfId="38" applyNumberFormat="1" applyFont="1" applyFill="1" applyBorder="1" applyAlignment="1">
      <alignment horizontal="center" vertical="center"/>
    </xf>
    <xf numFmtId="177" fontId="66" fillId="32" borderId="55" xfId="38" applyNumberFormat="1" applyFont="1" applyFill="1" applyBorder="1" applyAlignment="1">
      <alignment horizontal="center" vertical="center"/>
    </xf>
    <xf numFmtId="14" fontId="62" fillId="24" borderId="0" xfId="0" applyNumberFormat="1" applyFont="1" applyFill="1" applyAlignment="1">
      <alignment horizontal="center" vertical="center"/>
    </xf>
    <xf numFmtId="0" fontId="61" fillId="24" borderId="0" xfId="92" applyFont="1" applyFill="1" applyBorder="1" applyAlignment="1">
      <alignment horizontal="center"/>
    </xf>
    <xf numFmtId="0" fontId="65" fillId="24" borderId="11" xfId="41" applyFont="1" applyFill="1" applyBorder="1" applyAlignment="1">
      <alignment horizontal="left" vertical="center"/>
    </xf>
    <xf numFmtId="0" fontId="65" fillId="24" borderId="68" xfId="41" applyFont="1" applyFill="1" applyBorder="1" applyAlignment="1">
      <alignment horizontal="left" vertical="center"/>
    </xf>
    <xf numFmtId="0" fontId="65" fillId="24" borderId="22" xfId="41" applyFont="1" applyFill="1" applyBorder="1" applyAlignment="1">
      <alignment horizontal="left" vertical="center"/>
    </xf>
    <xf numFmtId="0" fontId="65" fillId="24" borderId="53" xfId="41" applyFont="1" applyFill="1" applyBorder="1" applyAlignment="1">
      <alignment horizontal="center" vertical="center"/>
    </xf>
    <xf numFmtId="0" fontId="65" fillId="24" borderId="39" xfId="41" applyFont="1" applyFill="1" applyBorder="1" applyAlignment="1">
      <alignment horizontal="center" vertical="center"/>
    </xf>
    <xf numFmtId="0" fontId="65" fillId="24" borderId="48" xfId="41" applyFont="1" applyFill="1" applyBorder="1" applyAlignment="1">
      <alignment horizontal="center" vertical="center"/>
    </xf>
    <xf numFmtId="0" fontId="65" fillId="24" borderId="53" xfId="41" applyFont="1" applyFill="1" applyBorder="1" applyAlignment="1">
      <alignment horizontal="center" vertical="center" wrapText="1"/>
    </xf>
    <xf numFmtId="0" fontId="65" fillId="24" borderId="39" xfId="41" applyFont="1" applyFill="1" applyBorder="1" applyAlignment="1">
      <alignment horizontal="center" vertical="center" wrapText="1"/>
    </xf>
    <xf numFmtId="0" fontId="65" fillId="24" borderId="48" xfId="41" applyFont="1" applyFill="1" applyBorder="1" applyAlignment="1">
      <alignment horizontal="center" vertical="center" wrapText="1"/>
    </xf>
    <xf numFmtId="2" fontId="53" fillId="0" borderId="10" xfId="0" applyNumberFormat="1" applyFont="1" applyBorder="1" applyAlignment="1">
      <alignment horizontal="left" vertical="top" wrapText="1"/>
    </xf>
    <xf numFmtId="2" fontId="53" fillId="0" borderId="0" xfId="0" applyNumberFormat="1" applyFont="1" applyAlignment="1">
      <alignment horizontal="left" vertical="top" wrapText="1"/>
    </xf>
    <xf numFmtId="2" fontId="53" fillId="0" borderId="12" xfId="0" applyNumberFormat="1" applyFont="1" applyBorder="1" applyAlignment="1">
      <alignment horizontal="left" vertical="top" wrapText="1"/>
    </xf>
    <xf numFmtId="2" fontId="53" fillId="0" borderId="29" xfId="0" applyNumberFormat="1" applyFont="1" applyBorder="1" applyAlignment="1">
      <alignment horizontal="left" vertical="top" wrapText="1"/>
    </xf>
    <xf numFmtId="2" fontId="53" fillId="0" borderId="21" xfId="0" applyNumberFormat="1" applyFont="1" applyBorder="1" applyAlignment="1">
      <alignment horizontal="left" vertical="top" wrapText="1"/>
    </xf>
    <xf numFmtId="2" fontId="53" fillId="0" borderId="42" xfId="0" applyNumberFormat="1" applyFont="1" applyBorder="1" applyAlignment="1">
      <alignment horizontal="left" vertical="top" wrapText="1"/>
    </xf>
    <xf numFmtId="0" fontId="58" fillId="27" borderId="28" xfId="0" applyFont="1" applyFill="1" applyBorder="1" applyAlignment="1">
      <alignment horizontal="center" vertical="center"/>
    </xf>
    <xf numFmtId="0" fontId="58" fillId="27" borderId="14" xfId="0" applyFont="1" applyFill="1" applyBorder="1" applyAlignment="1">
      <alignment horizontal="center" vertical="center"/>
    </xf>
    <xf numFmtId="0" fontId="58" fillId="27" borderId="19" xfId="0" applyFont="1" applyFill="1" applyBorder="1" applyAlignment="1">
      <alignment horizontal="center" vertical="center"/>
    </xf>
    <xf numFmtId="0" fontId="58" fillId="27" borderId="52" xfId="0" applyFont="1" applyFill="1" applyBorder="1" applyAlignment="1">
      <alignment horizontal="center" vertical="center"/>
    </xf>
    <xf numFmtId="0" fontId="83" fillId="24" borderId="18" xfId="92" applyFont="1" applyFill="1" applyBorder="1" applyAlignment="1">
      <alignment horizontal="center"/>
    </xf>
    <xf numFmtId="0" fontId="83" fillId="24" borderId="19" xfId="92" applyFont="1" applyFill="1" applyBorder="1" applyAlignment="1">
      <alignment horizontal="center"/>
    </xf>
    <xf numFmtId="0" fontId="83" fillId="24" borderId="20" xfId="92" applyFont="1" applyFill="1" applyBorder="1" applyAlignment="1">
      <alignment horizontal="center"/>
    </xf>
  </cellXfs>
  <cellStyles count="10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urrency" xfId="61" builtinId="4"/>
    <cellStyle name="Currency 2" xfId="50" xr:uid="{00000000-0005-0000-0000-00001F000000}"/>
    <cellStyle name="Currency 3" xfId="75" xr:uid="{00000000-0005-0000-0000-000020000000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1" xfId="97" xr:uid="{00000000-0005-0000-0000-000030000000}"/>
    <cellStyle name="Normal 12" xfId="96" xr:uid="{00000000-0005-0000-0000-000031000000}"/>
    <cellStyle name="Normal 13" xfId="99" xr:uid="{00000000-0005-0000-0000-000032000000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3" xfId="51" xr:uid="{00000000-0005-0000-0000-00003B000000}"/>
    <cellStyle name="Normal 4 3 2" xfId="57" xr:uid="{00000000-0005-0000-0000-00003C000000}"/>
    <cellStyle name="Normal 4 4" xfId="56" xr:uid="{00000000-0005-0000-0000-00003D000000}"/>
    <cellStyle name="Normal 5" xfId="49" xr:uid="{00000000-0005-0000-0000-00003E000000}"/>
    <cellStyle name="Normal 6" xfId="55" xr:uid="{00000000-0005-0000-0000-00003F000000}"/>
    <cellStyle name="Normal 7" xfId="54" xr:uid="{00000000-0005-0000-0000-000040000000}"/>
    <cellStyle name="Normal 7 2" xfId="59" xr:uid="{00000000-0005-0000-0000-000041000000}"/>
    <cellStyle name="Normal 8" xfId="60" xr:uid="{00000000-0005-0000-0000-000042000000}"/>
    <cellStyle name="Normal 9" xfId="65" xr:uid="{00000000-0005-0000-0000-000043000000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2" xfId="82" xr:uid="{00000000-0005-0000-0000-00004A000000}"/>
    <cellStyle name="Note 17 2" xfId="72" xr:uid="{00000000-0005-0000-0000-00004B000000}"/>
    <cellStyle name="Note 2" xfId="64" xr:uid="{00000000-0005-0000-0000-00004C000000}"/>
    <cellStyle name="Note 2 134" xfId="94" xr:uid="{00000000-0005-0000-0000-00004D000000}"/>
    <cellStyle name="Note 2 2" xfId="81" xr:uid="{00000000-0005-0000-0000-00004E000000}"/>
    <cellStyle name="Note 2 24" xfId="70" xr:uid="{00000000-0005-0000-0000-00004F000000}"/>
    <cellStyle name="Note 2 3" xfId="88" xr:uid="{00000000-0005-0000-0000-000050000000}"/>
    <cellStyle name="Note 2 6 2 2" xfId="74" xr:uid="{00000000-0005-0000-0000-000051000000}"/>
    <cellStyle name="Note 24" xfId="68" xr:uid="{00000000-0005-0000-0000-000052000000}"/>
    <cellStyle name="Note 25" xfId="67" xr:uid="{00000000-0005-0000-0000-000053000000}"/>
    <cellStyle name="Note 28 2" xfId="66" xr:uid="{00000000-0005-0000-0000-000054000000}"/>
    <cellStyle name="Note 3" xfId="80" xr:uid="{00000000-0005-0000-0000-000055000000}"/>
    <cellStyle name="Note 33" xfId="73" xr:uid="{00000000-0005-0000-0000-000056000000}"/>
    <cellStyle name="Note 4" xfId="87" xr:uid="{00000000-0005-0000-0000-000057000000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Percent" xfId="62" builtinId="5"/>
    <cellStyle name="Percent 2" xfId="76" xr:uid="{00000000-0005-0000-0000-00005E000000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0"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9"/>
      <tableStyleElement type="headerRow" dxfId="8"/>
    </tableStyle>
    <tableStyle name="Slicer Style 1" pivot="0" table="0" count="1" xr9:uid="{00000000-0011-0000-FFFF-FFFF01000000}">
      <tableStyleElement type="wholeTable" dxfId="7"/>
    </tableStyle>
    <tableStyle name="SlicerStyleDark1 2" pivot="0" table="0" count="10" xr9:uid="{00000000-0011-0000-FFFF-FFFF02000000}">
      <tableStyleElement type="wholeTable" dxfId="6"/>
      <tableStyleElement type="headerRow" dxfId="5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%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'COST SUMMARY'!#REF!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'COST SUMMARY'!#REF!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4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Greater Floyd Campus Master Plan </a:t>
          </a:fld>
          <a:endParaRPr lang="ur-PK" sz="105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24/11/2025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$59,860,409 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Private (Non-Prevailing wage)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Montgomery, AL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4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Preliminary Cost Estimate</a:t>
          </a:fld>
          <a:endParaRPr lang="ur-PK" sz="105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#REF!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#REF!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#REF!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#REF!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#REF!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$-  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Norman Bridge Rd '!R82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$11,045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239034</xdr:colOff>
      <xdr:row>21</xdr:row>
      <xdr:rowOff>68580</xdr:rowOff>
    </xdr:to>
    <xdr:grpSp>
      <xdr:nvGrpSpPr>
        <xdr:cNvPr id="91" name="Group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GrpSpPr/>
      </xdr:nvGrpSpPr>
      <xdr:grpSpPr>
        <a:xfrm>
          <a:off x="422564" y="2618194"/>
          <a:ext cx="4955813" cy="1745988"/>
          <a:chOff x="628858" y="2702514"/>
          <a:chExt cx="4735000" cy="2306970"/>
        </a:xfrm>
      </xdr:grpSpPr>
      <xdr:sp macro="" textlink="'COST SUMMARY'!#REF!">
        <xdr:nvSpPr>
          <xdr:cNvPr id="82" name="Freeform: Shape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/>
        </xdr:nvSpPr>
        <xdr:spPr>
          <a:xfrm>
            <a:off x="3034931" y="4483243"/>
            <a:ext cx="2328927" cy="523711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CD817932-2B9E-4D9F-B49C-1CADD1FDCA83}" type="TxLink">
              <a:rPr lang="en-US" sz="1600" b="1" i="0" u="none" strike="noStrike">
                <a:solidFill>
                  <a:sysClr val="windowText" lastClr="000000"/>
                </a:solidFill>
                <a:effectLst/>
                <a:latin typeface="+mn-lt"/>
                <a:ea typeface="+mn-ea"/>
                <a:cs typeface="Segoe UI" panose="020B0502040204020203" pitchFamily="34" charset="0"/>
              </a:rPr>
              <a:pPr algn="r" rtl="0"/>
              <a:t>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grpSp>
        <xdr:nvGrpSpPr>
          <xdr:cNvPr id="69" name="Group 68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GrpSpPr/>
        </xdr:nvGrpSpPr>
        <xdr:grpSpPr>
          <a:xfrm>
            <a:off x="628858" y="2702514"/>
            <a:ext cx="4733245" cy="2306970"/>
            <a:chOff x="628858" y="2663813"/>
            <a:chExt cx="4729061" cy="2268533"/>
          </a:xfrm>
        </xdr:grpSpPr>
        <xdr:sp macro="" textlink="">
          <xdr:nvSpPr>
            <xdr:cNvPr id="70" name="Freeform: Shape 69">
              <a:extLst>
                <a:ext uri="{FF2B5EF4-FFF2-40B4-BE49-F238E27FC236}">
                  <a16:creationId xmlns:a16="http://schemas.microsoft.com/office/drawing/2014/main" id="{00000000-0008-0000-0000-000046000000}"/>
                </a:ext>
              </a:extLst>
            </xdr:cNvPr>
            <xdr:cNvSpPr/>
          </xdr:nvSpPr>
          <xdr:spPr>
            <a:xfrm>
              <a:off x="635074" y="2674673"/>
              <a:ext cx="2287725" cy="512523"/>
            </a:xfrm>
            <a:custGeom>
              <a:avLst/>
              <a:gdLst>
                <a:gd name="connsiteX0" fmla="*/ 0 w 2287725"/>
                <a:gd name="connsiteY0" fmla="*/ 0 h 910800"/>
                <a:gd name="connsiteX1" fmla="*/ 2287725 w 2287725"/>
                <a:gd name="connsiteY1" fmla="*/ 0 h 910800"/>
                <a:gd name="connsiteX2" fmla="*/ 2287725 w 2287725"/>
                <a:gd name="connsiteY2" fmla="*/ 910800 h 910800"/>
                <a:gd name="connsiteX3" fmla="*/ 0 w 2287725"/>
                <a:gd name="connsiteY3" fmla="*/ 910800 h 910800"/>
                <a:gd name="connsiteX4" fmla="*/ 0 w 2287725"/>
                <a:gd name="connsiteY4" fmla="*/ 0 h 9108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287725" h="910800">
                  <a:moveTo>
                    <a:pt x="0" y="0"/>
                  </a:moveTo>
                  <a:lnTo>
                    <a:pt x="2287725" y="0"/>
                  </a:lnTo>
                  <a:lnTo>
                    <a:pt x="2287725" y="910800"/>
                  </a:lnTo>
                  <a:lnTo>
                    <a:pt x="0" y="9108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DEBF7"/>
            </a:solidFill>
          </xdr:spPr>
          <xdr:style>
            <a:lnRef idx="0">
              <a:schemeClr val="dk1">
                <a:alpha val="0"/>
                <a:hueOff val="0"/>
                <a:satOff val="0"/>
                <a:lumOff val="0"/>
                <a:alphaOff val="0"/>
              </a:schemeClr>
            </a:lnRef>
            <a:fillRef idx="0">
              <a:schemeClr val="lt1">
                <a:alpha val="0"/>
                <a:hueOff val="0"/>
                <a:satOff val="0"/>
                <a:lumOff val="0"/>
                <a:alphaOff val="0"/>
              </a:schemeClr>
            </a:fillRef>
            <a:effectRef idx="0">
              <a:schemeClr val="lt1">
                <a:alpha val="0"/>
                <a:hueOff val="0"/>
                <a:satOff val="0"/>
                <a:lumOff val="0"/>
                <a:alphaOff val="0"/>
              </a:schemeClr>
            </a:effectRef>
            <a:fontRef idx="minor">
              <a:schemeClr val="tx1">
                <a:hueOff val="0"/>
                <a:satOff val="0"/>
                <a:lumOff val="0"/>
                <a:alphaOff val="0"/>
              </a:schemeClr>
            </a:fontRef>
          </xdr:style>
          <xdr:txBody>
            <a:bodyPr spcFirstLastPara="0" vert="horz" wrap="square" lIns="142240" tIns="50800" rIns="142240" bIns="50800" numCol="1" spcCol="1270" anchor="ctr" anchorCtr="0">
              <a:noAutofit/>
            </a:bodyPr>
            <a:lstStyle/>
            <a:p>
              <a:pPr marL="0" lvl="0" indent="0" algn="l" defTabSz="8890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</a:pPr>
              <a:r>
                <a:rPr lang="en-US" sz="1600" b="1" kern="120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Base Bid</a:t>
              </a:r>
              <a:endParaRPr lang="ur-PK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endParaRPr>
            </a:p>
          </xdr:txBody>
        </xdr:sp>
        <xdr:sp macro="" textlink="'COST SUMMARY'!L6">
          <xdr:nvSpPr>
            <xdr:cNvPr id="72" name="Freeform: Shape 71">
              <a:extLst>
                <a:ext uri="{FF2B5EF4-FFF2-40B4-BE49-F238E27FC236}">
                  <a16:creationId xmlns:a16="http://schemas.microsoft.com/office/drawing/2014/main" id="{00000000-0008-0000-0000-000048000000}"/>
                </a:ext>
              </a:extLst>
            </xdr:cNvPr>
            <xdr:cNvSpPr/>
          </xdr:nvSpPr>
          <xdr:spPr>
            <a:xfrm>
              <a:off x="3030933" y="2663813"/>
              <a:ext cx="2326986" cy="512953"/>
            </a:xfrm>
            <a:custGeom>
              <a:avLst/>
              <a:gdLst>
                <a:gd name="connsiteX0" fmla="*/ 0 w 2077736"/>
                <a:gd name="connsiteY0" fmla="*/ 0 h 512953"/>
                <a:gd name="connsiteX1" fmla="*/ 2077736 w 2077736"/>
                <a:gd name="connsiteY1" fmla="*/ 0 h 512953"/>
                <a:gd name="connsiteX2" fmla="*/ 2077736 w 2077736"/>
                <a:gd name="connsiteY2" fmla="*/ 512953 h 512953"/>
                <a:gd name="connsiteX3" fmla="*/ 0 w 2077736"/>
                <a:gd name="connsiteY3" fmla="*/ 512953 h 512953"/>
                <a:gd name="connsiteX4" fmla="*/ 0 w 2077736"/>
                <a:gd name="connsiteY4" fmla="*/ 0 h 512953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077736" h="512953">
                  <a:moveTo>
                    <a:pt x="0" y="0"/>
                  </a:moveTo>
                  <a:lnTo>
                    <a:pt x="2077736" y="0"/>
                  </a:lnTo>
                  <a:lnTo>
                    <a:pt x="2077736" y="512953"/>
                  </a:lnTo>
                  <a:lnTo>
                    <a:pt x="0" y="512953"/>
                  </a:lnTo>
                  <a:lnTo>
                    <a:pt x="0" y="0"/>
                  </a:lnTo>
                  <a:close/>
                </a:path>
              </a:pathLst>
            </a:custGeom>
            <a:noFill/>
          </xdr:spPr>
          <xdr:style>
            <a:lnRef idx="2">
              <a:schemeClr val="lt1">
                <a:hueOff val="0"/>
                <a:satOff val="0"/>
                <a:lumOff val="0"/>
                <a:alphaOff val="0"/>
              </a:schemeClr>
            </a:lnRef>
            <a:fillRef idx="1">
              <a:schemeClr val="accent1">
                <a:hueOff val="0"/>
                <a:satOff val="0"/>
                <a:lumOff val="0"/>
                <a:alphaOff val="0"/>
              </a:schemeClr>
            </a:fillRef>
            <a:effectRef idx="0">
              <a:schemeClr val="accent1">
                <a:hueOff val="0"/>
                <a:satOff val="0"/>
                <a:lumOff val="0"/>
                <a:alphaOff val="0"/>
              </a:schemeClr>
            </a:effectRef>
            <a:fontRef idx="minor">
              <a:schemeClr val="lt1"/>
            </a:fontRef>
          </xdr:style>
          <xdr:txBody>
            <a:bodyPr spcFirstLastPara="0" vert="horz" wrap="square" lIns="175260" tIns="175260" rIns="175260" bIns="175260" numCol="1" spcCol="1270" anchor="ctr" anchorCtr="0">
              <a:noAutofit/>
            </a:bodyPr>
            <a:lstStyle/>
            <a:p>
              <a:pPr algn="r" rtl="0"/>
              <a:fld id="{8BBC1B70-ACA8-4FE8-9306-7A3CCE34671A}" type="TxLink">
                <a:rPr lang="en-US" sz="1600" b="1" i="0" u="none" strike="noStrike">
                  <a:solidFill>
                    <a:srgbClr val="000000"/>
                  </a:solidFill>
                  <a:effectLst/>
                  <a:latin typeface="Calibri"/>
                  <a:ea typeface="Calibri"/>
                  <a:cs typeface="Calibri"/>
                </a:rPr>
                <a:pPr algn="r" rtl="0"/>
                <a:t> $59,860,409 </a:t>
              </a:fld>
              <a:endParaRPr lang="ur-PK" sz="1600" b="1">
                <a:solidFill>
                  <a:sysClr val="windowText" lastClr="000000"/>
                </a:solidFill>
                <a:effectLst/>
                <a:latin typeface="+mn-lt"/>
                <a:cs typeface="Segoe UI" panose="020B0502040204020203" pitchFamily="34" charset="0"/>
              </a:endParaRPr>
            </a:p>
          </xdr:txBody>
        </xdr:sp>
        <xdr:sp macro="" textlink="">
          <xdr:nvSpPr>
            <xdr:cNvPr id="73" name="Freeform: Shape 72">
              <a:extLst>
                <a:ext uri="{FF2B5EF4-FFF2-40B4-BE49-F238E27FC236}">
                  <a16:creationId xmlns:a16="http://schemas.microsoft.com/office/drawing/2014/main" id="{00000000-0008-0000-0000-000049000000}"/>
                </a:ext>
              </a:extLst>
            </xdr:cNvPr>
            <xdr:cNvSpPr/>
          </xdr:nvSpPr>
          <xdr:spPr>
            <a:xfrm>
              <a:off x="628858" y="3547248"/>
              <a:ext cx="2287725" cy="512523"/>
            </a:xfrm>
            <a:custGeom>
              <a:avLst/>
              <a:gdLst>
                <a:gd name="connsiteX0" fmla="*/ 0 w 2287725"/>
                <a:gd name="connsiteY0" fmla="*/ 0 h 910800"/>
                <a:gd name="connsiteX1" fmla="*/ 2287725 w 2287725"/>
                <a:gd name="connsiteY1" fmla="*/ 0 h 910800"/>
                <a:gd name="connsiteX2" fmla="*/ 2287725 w 2287725"/>
                <a:gd name="connsiteY2" fmla="*/ 910800 h 910800"/>
                <a:gd name="connsiteX3" fmla="*/ 0 w 2287725"/>
                <a:gd name="connsiteY3" fmla="*/ 910800 h 910800"/>
                <a:gd name="connsiteX4" fmla="*/ 0 w 2287725"/>
                <a:gd name="connsiteY4" fmla="*/ 0 h 9108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287725" h="910800">
                  <a:moveTo>
                    <a:pt x="0" y="0"/>
                  </a:moveTo>
                  <a:lnTo>
                    <a:pt x="2287725" y="0"/>
                  </a:lnTo>
                  <a:lnTo>
                    <a:pt x="2287725" y="910800"/>
                  </a:lnTo>
                  <a:lnTo>
                    <a:pt x="0" y="9108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DEBF7"/>
            </a:solidFill>
          </xdr:spPr>
          <xdr:style>
            <a:lnRef idx="0">
              <a:schemeClr val="dk1">
                <a:alpha val="0"/>
                <a:hueOff val="0"/>
                <a:satOff val="0"/>
                <a:lumOff val="0"/>
                <a:alphaOff val="0"/>
              </a:schemeClr>
            </a:lnRef>
            <a:fillRef idx="0">
              <a:schemeClr val="lt1">
                <a:alpha val="0"/>
                <a:hueOff val="0"/>
                <a:satOff val="0"/>
                <a:lumOff val="0"/>
                <a:alphaOff val="0"/>
              </a:schemeClr>
            </a:fillRef>
            <a:effectRef idx="0">
              <a:schemeClr val="lt1">
                <a:alpha val="0"/>
                <a:hueOff val="0"/>
                <a:satOff val="0"/>
                <a:lumOff val="0"/>
                <a:alphaOff val="0"/>
              </a:schemeClr>
            </a:effectRef>
            <a:fontRef idx="minor">
              <a:schemeClr val="tx1">
                <a:hueOff val="0"/>
                <a:satOff val="0"/>
                <a:lumOff val="0"/>
                <a:alphaOff val="0"/>
              </a:schemeClr>
            </a:fontRef>
          </xdr:style>
          <xdr:txBody>
            <a:bodyPr spcFirstLastPara="0" vert="horz" wrap="square" lIns="142240" tIns="50800" rIns="142240" bIns="50800" numCol="1" spcCol="1270" anchor="ctr" anchorCtr="0">
              <a:noAutofit/>
            </a:bodyPr>
            <a:lstStyle/>
            <a:p>
              <a:pPr marL="0" lvl="0" indent="0" algn="l" defTabSz="8890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</a:pPr>
              <a:r>
                <a:rPr lang="en-US" sz="1600" b="1" kern="120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By Others</a:t>
              </a:r>
              <a:endParaRPr lang="ur-PK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endParaRPr>
            </a:p>
          </xdr:txBody>
        </xdr:sp>
        <xdr:sp macro="" textlink="">
          <xdr:nvSpPr>
            <xdr:cNvPr id="76" name="Freeform: Shape 75">
              <a:extLst>
                <a:ext uri="{FF2B5EF4-FFF2-40B4-BE49-F238E27FC236}">
                  <a16:creationId xmlns:a16="http://schemas.microsoft.com/office/drawing/2014/main" id="{00000000-0008-0000-0000-00004C000000}"/>
                </a:ext>
              </a:extLst>
            </xdr:cNvPr>
            <xdr:cNvSpPr/>
          </xdr:nvSpPr>
          <xdr:spPr>
            <a:xfrm>
              <a:off x="628858" y="4419823"/>
              <a:ext cx="2287725" cy="512523"/>
            </a:xfrm>
            <a:custGeom>
              <a:avLst/>
              <a:gdLst>
                <a:gd name="connsiteX0" fmla="*/ 0 w 2287725"/>
                <a:gd name="connsiteY0" fmla="*/ 0 h 910800"/>
                <a:gd name="connsiteX1" fmla="*/ 2287725 w 2287725"/>
                <a:gd name="connsiteY1" fmla="*/ 0 h 910800"/>
                <a:gd name="connsiteX2" fmla="*/ 2287725 w 2287725"/>
                <a:gd name="connsiteY2" fmla="*/ 910800 h 910800"/>
                <a:gd name="connsiteX3" fmla="*/ 0 w 2287725"/>
                <a:gd name="connsiteY3" fmla="*/ 910800 h 910800"/>
                <a:gd name="connsiteX4" fmla="*/ 0 w 2287725"/>
                <a:gd name="connsiteY4" fmla="*/ 0 h 910800"/>
              </a:gdLst>
              <a:ahLst/>
              <a:cxnLst>
                <a:cxn ang="0">
                  <a:pos x="connsiteX0" y="connsiteY0"/>
                </a:cxn>
                <a:cxn ang="0">
                  <a:pos x="connsiteX1" y="connsiteY1"/>
                </a:cxn>
                <a:cxn ang="0">
                  <a:pos x="connsiteX2" y="connsiteY2"/>
                </a:cxn>
                <a:cxn ang="0">
                  <a:pos x="connsiteX3" y="connsiteY3"/>
                </a:cxn>
                <a:cxn ang="0">
                  <a:pos x="connsiteX4" y="connsiteY4"/>
                </a:cxn>
              </a:cxnLst>
              <a:rect l="l" t="t" r="r" b="b"/>
              <a:pathLst>
                <a:path w="2287725" h="910800">
                  <a:moveTo>
                    <a:pt x="0" y="0"/>
                  </a:moveTo>
                  <a:lnTo>
                    <a:pt x="2287725" y="0"/>
                  </a:lnTo>
                  <a:lnTo>
                    <a:pt x="2287725" y="910800"/>
                  </a:lnTo>
                  <a:lnTo>
                    <a:pt x="0" y="9108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DDEBF7"/>
            </a:solidFill>
          </xdr:spPr>
          <xdr:style>
            <a:lnRef idx="0">
              <a:schemeClr val="dk1">
                <a:alpha val="0"/>
                <a:hueOff val="0"/>
                <a:satOff val="0"/>
                <a:lumOff val="0"/>
                <a:alphaOff val="0"/>
              </a:schemeClr>
            </a:lnRef>
            <a:fillRef idx="0">
              <a:schemeClr val="lt1">
                <a:alpha val="0"/>
                <a:hueOff val="0"/>
                <a:satOff val="0"/>
                <a:lumOff val="0"/>
                <a:alphaOff val="0"/>
              </a:schemeClr>
            </a:fillRef>
            <a:effectRef idx="0">
              <a:schemeClr val="lt1">
                <a:alpha val="0"/>
                <a:hueOff val="0"/>
                <a:satOff val="0"/>
                <a:lumOff val="0"/>
                <a:alphaOff val="0"/>
              </a:schemeClr>
            </a:effectRef>
            <a:fontRef idx="minor">
              <a:schemeClr val="tx1">
                <a:hueOff val="0"/>
                <a:satOff val="0"/>
                <a:lumOff val="0"/>
                <a:alphaOff val="0"/>
              </a:schemeClr>
            </a:fontRef>
          </xdr:style>
          <xdr:txBody>
            <a:bodyPr spcFirstLastPara="0" vert="horz" wrap="square" lIns="142240" tIns="50800" rIns="142240" bIns="50800" numCol="1" spcCol="1270" anchor="ctr" anchorCtr="0">
              <a:noAutofit/>
            </a:bodyPr>
            <a:lstStyle/>
            <a:p>
              <a:pPr marL="0" lvl="0" indent="0" algn="l" defTabSz="889000" rtl="0">
                <a:lnSpc>
                  <a:spcPct val="90000"/>
                </a:lnSpc>
                <a:spcBef>
                  <a:spcPct val="0"/>
                </a:spcBef>
                <a:spcAft>
                  <a:spcPct val="35000"/>
                </a:spcAft>
                <a:buNone/>
              </a:pPr>
              <a:r>
                <a:rPr lang="en-US" sz="1600" b="1" kern="1200">
                  <a:solidFill>
                    <a:sysClr val="windowText" lastClr="000000"/>
                  </a:solidFill>
                  <a:latin typeface="+mn-lt"/>
                  <a:cs typeface="Segoe UI" panose="020B0502040204020203" pitchFamily="34" charset="0"/>
                </a:rPr>
                <a:t>Separate Permit</a:t>
              </a:r>
              <a:endParaRPr lang="ur-PK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endParaRPr>
            </a:p>
          </xdr:txBody>
        </xdr:sp>
      </xdr:grp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85" zoomScaleNormal="85" workbookViewId="0">
      <selection sqref="A1:S4"/>
    </sheetView>
  </sheetViews>
  <sheetFormatPr defaultColWidth="8.81640625" defaultRowHeight="15.6" x14ac:dyDescent="0.3"/>
  <cols>
    <col min="1" max="15" width="8.81640625" style="79"/>
    <col min="16" max="17" width="9.1796875" style="79" customWidth="1"/>
    <col min="18" max="16384" width="8.81640625" style="79"/>
  </cols>
  <sheetData>
    <row r="1" spans="1:19" ht="15.6" customHeight="1" x14ac:dyDescent="0.3">
      <c r="A1" s="272" t="s">
        <v>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4"/>
    </row>
    <row r="2" spans="1:19" s="80" customFormat="1" ht="20.399999999999999" customHeight="1" x14ac:dyDescent="0.4">
      <c r="A2" s="275"/>
      <c r="B2" s="276"/>
      <c r="C2" s="276"/>
      <c r="D2" s="276"/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7"/>
    </row>
    <row r="3" spans="1:19" ht="15.6" customHeight="1" x14ac:dyDescent="0.3">
      <c r="A3" s="275"/>
      <c r="B3" s="276"/>
      <c r="C3" s="276"/>
      <c r="D3" s="276"/>
      <c r="E3" s="276"/>
      <c r="F3" s="276"/>
      <c r="G3" s="276"/>
      <c r="H3" s="276"/>
      <c r="I3" s="276"/>
      <c r="J3" s="276"/>
      <c r="K3" s="276"/>
      <c r="L3" s="276"/>
      <c r="M3" s="276"/>
      <c r="N3" s="276"/>
      <c r="O3" s="276"/>
      <c r="P3" s="276"/>
      <c r="Q3" s="276"/>
      <c r="R3" s="276"/>
      <c r="S3" s="277"/>
    </row>
    <row r="4" spans="1:19" ht="15.6" customHeight="1" x14ac:dyDescent="0.3">
      <c r="A4" s="278"/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80"/>
    </row>
    <row r="5" spans="1:19" x14ac:dyDescent="0.3">
      <c r="A5" s="107"/>
      <c r="S5" s="108"/>
    </row>
    <row r="6" spans="1:19" s="81" customFormat="1" ht="21.6" thickBot="1" x14ac:dyDescent="0.45">
      <c r="A6" s="109"/>
      <c r="B6" s="281"/>
      <c r="C6" s="281"/>
      <c r="D6" s="110"/>
      <c r="E6" s="282"/>
      <c r="F6" s="282"/>
      <c r="G6" s="110"/>
      <c r="H6" s="283"/>
      <c r="I6" s="283"/>
      <c r="J6" s="110"/>
      <c r="K6" s="284"/>
      <c r="L6" s="284"/>
      <c r="M6" s="110"/>
      <c r="N6" s="285"/>
      <c r="O6" s="285"/>
      <c r="P6" s="110"/>
      <c r="Q6" s="286"/>
      <c r="R6" s="286"/>
      <c r="S6" s="111"/>
    </row>
    <row r="7" spans="1:19" x14ac:dyDescent="0.3">
      <c r="A7" s="107"/>
      <c r="S7" s="108"/>
    </row>
    <row r="8" spans="1:19" x14ac:dyDescent="0.3">
      <c r="A8" s="107"/>
      <c r="S8" s="108"/>
    </row>
    <row r="9" spans="1:19" x14ac:dyDescent="0.3">
      <c r="A9" s="107"/>
      <c r="S9" s="108"/>
    </row>
    <row r="10" spans="1:19" x14ac:dyDescent="0.3">
      <c r="A10" s="107"/>
      <c r="S10" s="108"/>
    </row>
    <row r="11" spans="1:19" x14ac:dyDescent="0.3">
      <c r="A11" s="107"/>
      <c r="S11" s="108"/>
    </row>
    <row r="12" spans="1:19" ht="21" x14ac:dyDescent="0.4">
      <c r="A12" s="107"/>
      <c r="B12" s="110"/>
      <c r="K12" s="110"/>
      <c r="S12" s="108"/>
    </row>
    <row r="13" spans="1:19" x14ac:dyDescent="0.3">
      <c r="A13" s="107"/>
      <c r="S13" s="108"/>
    </row>
    <row r="14" spans="1:19" ht="18" x14ac:dyDescent="0.35">
      <c r="A14" s="107"/>
      <c r="B14" s="112"/>
      <c r="C14" s="112"/>
      <c r="D14" s="112"/>
      <c r="E14" s="112"/>
      <c r="F14" s="112"/>
      <c r="G14" s="112"/>
      <c r="H14" s="112"/>
      <c r="I14" s="112"/>
      <c r="K14" s="269"/>
      <c r="L14" s="269"/>
      <c r="M14" s="269"/>
      <c r="N14" s="269"/>
      <c r="O14" s="269"/>
      <c r="P14" s="269"/>
      <c r="Q14" s="269"/>
      <c r="R14" s="269"/>
      <c r="S14" s="108"/>
    </row>
    <row r="15" spans="1:19" x14ac:dyDescent="0.3">
      <c r="A15" s="107"/>
      <c r="B15" s="113"/>
      <c r="C15" s="113"/>
      <c r="D15" s="113"/>
      <c r="E15" s="113"/>
      <c r="F15" s="82"/>
      <c r="G15" s="82"/>
      <c r="H15" s="83"/>
      <c r="I15" s="83"/>
      <c r="K15" s="113"/>
      <c r="L15" s="113"/>
      <c r="M15" s="113"/>
      <c r="N15" s="113"/>
      <c r="O15" s="113"/>
      <c r="P15" s="113"/>
      <c r="Q15" s="287"/>
      <c r="R15" s="287"/>
      <c r="S15" s="108"/>
    </row>
    <row r="16" spans="1:19" x14ac:dyDescent="0.3">
      <c r="A16" s="107"/>
      <c r="B16" s="113"/>
      <c r="C16" s="113"/>
      <c r="D16" s="113"/>
      <c r="E16" s="113"/>
      <c r="F16" s="82"/>
      <c r="G16" s="82"/>
      <c r="I16" s="83"/>
      <c r="K16" s="113"/>
      <c r="L16" s="113"/>
      <c r="M16" s="113"/>
      <c r="N16" s="113"/>
      <c r="O16" s="113"/>
      <c r="P16" s="113"/>
      <c r="Q16" s="287"/>
      <c r="R16" s="287"/>
      <c r="S16" s="108"/>
    </row>
    <row r="17" spans="1:19" x14ac:dyDescent="0.3">
      <c r="A17" s="107"/>
      <c r="B17" s="113"/>
      <c r="C17" s="113"/>
      <c r="D17" s="113"/>
      <c r="E17" s="113"/>
      <c r="F17" s="82"/>
      <c r="G17" s="82"/>
      <c r="I17" s="114"/>
      <c r="K17" s="113"/>
      <c r="L17" s="113"/>
      <c r="M17" s="113"/>
      <c r="N17" s="113"/>
      <c r="O17" s="113"/>
      <c r="P17" s="113"/>
      <c r="S17" s="108"/>
    </row>
    <row r="18" spans="1:19" x14ac:dyDescent="0.3">
      <c r="A18" s="107"/>
      <c r="B18" s="113"/>
      <c r="C18" s="113"/>
      <c r="D18" s="113"/>
      <c r="E18" s="113"/>
      <c r="F18" s="82"/>
      <c r="G18" s="82"/>
      <c r="H18" s="114"/>
      <c r="I18" s="114"/>
      <c r="K18" s="113"/>
      <c r="L18" s="113"/>
      <c r="M18" s="113"/>
      <c r="N18" s="113"/>
      <c r="O18" s="113"/>
      <c r="P18" s="113"/>
      <c r="Q18" s="113"/>
      <c r="R18" s="113"/>
      <c r="S18" s="108"/>
    </row>
    <row r="19" spans="1:19" ht="15.6" customHeight="1" x14ac:dyDescent="0.3">
      <c r="A19" s="107"/>
      <c r="B19" s="113"/>
      <c r="C19" s="113"/>
      <c r="D19" s="113"/>
      <c r="E19" s="113"/>
      <c r="F19" s="82"/>
      <c r="G19" s="82"/>
      <c r="H19" s="114"/>
      <c r="I19" s="114"/>
      <c r="K19" s="115"/>
      <c r="L19" s="115"/>
      <c r="M19" s="115"/>
      <c r="N19" s="115"/>
      <c r="O19" s="115"/>
      <c r="P19" s="115"/>
      <c r="Q19" s="115"/>
      <c r="R19" s="115"/>
      <c r="S19" s="108"/>
    </row>
    <row r="20" spans="1:19" ht="15.6" customHeight="1" x14ac:dyDescent="0.3">
      <c r="A20" s="107"/>
      <c r="B20" s="113"/>
      <c r="C20" s="113"/>
      <c r="D20" s="113"/>
      <c r="E20" s="113"/>
      <c r="F20" s="82"/>
      <c r="G20" s="82"/>
      <c r="H20" s="114"/>
      <c r="I20" s="114"/>
      <c r="K20" s="115"/>
      <c r="L20" s="115"/>
      <c r="M20" s="115"/>
      <c r="N20" s="115"/>
      <c r="O20" s="115"/>
      <c r="P20" s="115"/>
      <c r="Q20" s="115"/>
      <c r="R20" s="115"/>
      <c r="S20" s="108"/>
    </row>
    <row r="21" spans="1:19" x14ac:dyDescent="0.3">
      <c r="A21" s="107"/>
      <c r="S21" s="108"/>
    </row>
    <row r="22" spans="1:19" ht="21" x14ac:dyDescent="0.4">
      <c r="A22" s="107"/>
      <c r="K22" s="110"/>
      <c r="S22" s="108"/>
    </row>
    <row r="23" spans="1:19" x14ac:dyDescent="0.3">
      <c r="A23" s="107"/>
      <c r="S23" s="108"/>
    </row>
    <row r="24" spans="1:19" x14ac:dyDescent="0.3">
      <c r="A24" s="107"/>
      <c r="S24" s="108"/>
    </row>
    <row r="25" spans="1:19" x14ac:dyDescent="0.3">
      <c r="A25" s="107"/>
      <c r="S25" s="108"/>
    </row>
    <row r="26" spans="1:19" s="84" customFormat="1" ht="18" x14ac:dyDescent="0.35">
      <c r="A26" s="116"/>
      <c r="K26" s="112"/>
      <c r="L26" s="112"/>
      <c r="M26" s="112"/>
      <c r="N26" s="112"/>
      <c r="O26" s="112"/>
      <c r="P26" s="112"/>
      <c r="Q26" s="112"/>
      <c r="R26" s="112"/>
      <c r="S26" s="108"/>
    </row>
    <row r="27" spans="1:19" x14ac:dyDescent="0.3">
      <c r="A27" s="107"/>
      <c r="K27" s="113"/>
      <c r="L27" s="113"/>
      <c r="M27" s="113"/>
      <c r="N27" s="113"/>
      <c r="O27" s="113"/>
      <c r="P27" s="113"/>
      <c r="Q27" s="113"/>
      <c r="R27" s="85"/>
      <c r="S27" s="108"/>
    </row>
    <row r="28" spans="1:19" x14ac:dyDescent="0.3">
      <c r="A28" s="107"/>
      <c r="K28" s="113"/>
      <c r="L28" s="113"/>
      <c r="M28" s="113"/>
      <c r="N28" s="113"/>
      <c r="O28" s="113"/>
      <c r="P28" s="113"/>
      <c r="Q28" s="113"/>
      <c r="R28" s="85"/>
      <c r="S28" s="108"/>
    </row>
    <row r="29" spans="1:19" x14ac:dyDescent="0.3">
      <c r="A29" s="107"/>
      <c r="K29" s="113"/>
      <c r="L29" s="113"/>
      <c r="M29" s="113"/>
      <c r="N29" s="113"/>
      <c r="O29" s="113"/>
      <c r="P29" s="113"/>
      <c r="Q29" s="113"/>
      <c r="R29" s="85"/>
      <c r="S29" s="108"/>
    </row>
    <row r="30" spans="1:19" x14ac:dyDescent="0.3">
      <c r="A30" s="107"/>
      <c r="K30" s="113"/>
      <c r="L30" s="113"/>
      <c r="M30" s="113"/>
      <c r="N30" s="113"/>
      <c r="O30" s="113"/>
      <c r="P30" s="113"/>
      <c r="Q30" s="113"/>
      <c r="R30" s="85"/>
      <c r="S30" s="108"/>
    </row>
    <row r="31" spans="1:19" x14ac:dyDescent="0.3">
      <c r="A31" s="107"/>
      <c r="K31" s="113"/>
      <c r="L31" s="113"/>
      <c r="M31" s="113"/>
      <c r="N31" s="113"/>
      <c r="O31" s="113"/>
      <c r="P31" s="113"/>
      <c r="Q31" s="113"/>
      <c r="R31" s="85"/>
      <c r="S31" s="108"/>
    </row>
    <row r="32" spans="1:19" x14ac:dyDescent="0.3">
      <c r="A32" s="107"/>
      <c r="K32" s="113"/>
      <c r="L32" s="113"/>
      <c r="M32" s="113"/>
      <c r="N32" s="113"/>
      <c r="O32" s="113"/>
      <c r="P32" s="113"/>
      <c r="Q32" s="113"/>
      <c r="R32" s="85"/>
      <c r="S32" s="108"/>
    </row>
    <row r="33" spans="1:19" x14ac:dyDescent="0.3">
      <c r="A33" s="107"/>
      <c r="K33" s="113"/>
      <c r="L33" s="113"/>
      <c r="M33" s="113"/>
      <c r="N33" s="113"/>
      <c r="O33" s="113"/>
      <c r="P33" s="113"/>
      <c r="Q33" s="113"/>
      <c r="R33" s="85"/>
      <c r="S33" s="108"/>
    </row>
    <row r="34" spans="1:19" x14ac:dyDescent="0.3">
      <c r="A34" s="107"/>
      <c r="K34" s="113"/>
      <c r="L34" s="113"/>
      <c r="M34" s="113"/>
      <c r="N34" s="113"/>
      <c r="O34" s="113"/>
      <c r="P34" s="113"/>
      <c r="Q34" s="113"/>
      <c r="R34" s="85"/>
      <c r="S34" s="108"/>
    </row>
    <row r="35" spans="1:19" x14ac:dyDescent="0.3">
      <c r="A35" s="267"/>
      <c r="B35" s="268"/>
      <c r="C35" s="268"/>
      <c r="D35" s="268"/>
      <c r="I35" s="271" t="s">
        <v>1</v>
      </c>
      <c r="J35" s="271"/>
      <c r="K35" s="271"/>
      <c r="L35" s="271"/>
      <c r="M35" s="113"/>
      <c r="N35" s="113"/>
      <c r="O35" s="113"/>
      <c r="P35" s="113"/>
      <c r="Q35" s="113"/>
      <c r="R35" s="85"/>
      <c r="S35" s="108"/>
    </row>
    <row r="36" spans="1:19" x14ac:dyDescent="0.3">
      <c r="A36" s="107"/>
      <c r="Q36" s="113"/>
      <c r="R36" s="85"/>
      <c r="S36" s="108"/>
    </row>
    <row r="37" spans="1:19" x14ac:dyDescent="0.3">
      <c r="A37" s="107" t="s">
        <v>2</v>
      </c>
      <c r="K37" s="113"/>
      <c r="L37" s="117"/>
      <c r="M37" s="113"/>
      <c r="N37" s="113"/>
      <c r="O37" s="113"/>
      <c r="P37" s="113"/>
      <c r="Q37" s="113"/>
      <c r="R37" s="85"/>
      <c r="S37" s="108"/>
    </row>
    <row r="38" spans="1:19" ht="15.6" customHeight="1" x14ac:dyDescent="0.3">
      <c r="A38" s="107"/>
      <c r="B38" s="118"/>
      <c r="C38" s="118"/>
      <c r="D38" s="118"/>
      <c r="E38" s="118"/>
      <c r="F38" s="118"/>
      <c r="G38" s="118"/>
      <c r="H38" s="118"/>
      <c r="K38" s="270"/>
      <c r="L38" s="270"/>
      <c r="M38" s="270"/>
      <c r="N38" s="270"/>
      <c r="P38" s="113"/>
      <c r="Q38" s="113"/>
      <c r="R38" s="85"/>
      <c r="S38" s="108"/>
    </row>
    <row r="39" spans="1:19" ht="15.6" customHeight="1" x14ac:dyDescent="0.3">
      <c r="A39" s="107"/>
      <c r="B39" s="118"/>
      <c r="C39" s="118"/>
      <c r="D39" s="118"/>
      <c r="E39" s="118"/>
      <c r="F39" s="118"/>
      <c r="G39" s="118"/>
      <c r="H39" s="118"/>
      <c r="I39" s="118"/>
      <c r="K39" s="113"/>
      <c r="L39" s="113"/>
      <c r="M39" s="113"/>
      <c r="N39" s="113"/>
      <c r="O39" s="113"/>
      <c r="P39" s="113"/>
      <c r="Q39" s="113"/>
      <c r="R39" s="85"/>
      <c r="S39" s="108"/>
    </row>
    <row r="40" spans="1:19" x14ac:dyDescent="0.3">
      <c r="A40" s="107"/>
      <c r="K40" s="113"/>
      <c r="L40" s="113"/>
      <c r="M40" s="113"/>
      <c r="N40" s="113"/>
      <c r="O40" s="113"/>
      <c r="P40" s="113"/>
      <c r="R40" s="85"/>
      <c r="S40" s="108"/>
    </row>
    <row r="41" spans="1:19" x14ac:dyDescent="0.3">
      <c r="A41" s="107"/>
      <c r="K41" s="113"/>
      <c r="L41" s="113"/>
      <c r="M41" s="113"/>
      <c r="N41" s="113"/>
      <c r="O41" s="113"/>
      <c r="P41" s="113"/>
      <c r="R41" s="85"/>
      <c r="S41" s="108"/>
    </row>
    <row r="42" spans="1:19" ht="18" x14ac:dyDescent="0.35">
      <c r="A42" s="107"/>
      <c r="B42" s="112"/>
      <c r="C42" s="112"/>
      <c r="D42" s="112"/>
      <c r="E42" s="112"/>
      <c r="F42" s="112"/>
      <c r="G42" s="112"/>
      <c r="H42" s="112"/>
      <c r="I42" s="112"/>
      <c r="K42" s="113"/>
      <c r="L42" s="113"/>
      <c r="M42" s="113"/>
      <c r="N42" s="113"/>
      <c r="O42" s="113"/>
      <c r="P42" s="113"/>
      <c r="R42" s="85"/>
      <c r="S42" s="108"/>
    </row>
    <row r="43" spans="1:19" x14ac:dyDescent="0.3">
      <c r="A43" s="107"/>
      <c r="B43" s="113"/>
      <c r="C43" s="113"/>
      <c r="D43" s="113"/>
      <c r="E43" s="113"/>
      <c r="F43" s="113"/>
      <c r="G43" s="113"/>
      <c r="H43" s="113"/>
      <c r="I43" s="85"/>
      <c r="K43" s="113"/>
      <c r="L43" s="113"/>
      <c r="M43" s="113"/>
      <c r="N43" s="113"/>
      <c r="O43" s="113"/>
      <c r="P43" s="113"/>
      <c r="R43" s="85"/>
      <c r="S43" s="108"/>
    </row>
    <row r="44" spans="1:19" x14ac:dyDescent="0.3">
      <c r="A44" s="107"/>
      <c r="B44" s="113"/>
      <c r="C44" s="113"/>
      <c r="D44" s="113"/>
      <c r="E44" s="113"/>
      <c r="F44" s="113"/>
      <c r="G44" s="113"/>
      <c r="H44" s="113"/>
      <c r="I44" s="85"/>
      <c r="K44" s="113"/>
      <c r="L44" s="113"/>
      <c r="M44" s="113"/>
      <c r="N44" s="113"/>
      <c r="O44" s="113"/>
      <c r="P44" s="113"/>
      <c r="R44" s="85"/>
      <c r="S44" s="108"/>
    </row>
    <row r="45" spans="1:19" x14ac:dyDescent="0.3">
      <c r="A45" s="107"/>
      <c r="B45" s="113"/>
      <c r="C45" s="113"/>
      <c r="D45" s="113"/>
      <c r="E45" s="113"/>
      <c r="F45" s="113"/>
      <c r="G45" s="113"/>
      <c r="H45" s="113"/>
      <c r="I45" s="85"/>
      <c r="K45" s="113"/>
      <c r="L45" s="113"/>
      <c r="M45" s="113"/>
      <c r="N45" s="113"/>
      <c r="O45" s="113"/>
      <c r="P45" s="113"/>
      <c r="R45" s="85"/>
      <c r="S45" s="108"/>
    </row>
    <row r="46" spans="1:19" x14ac:dyDescent="0.3">
      <c r="A46" s="107"/>
      <c r="B46" s="113"/>
      <c r="C46" s="113"/>
      <c r="D46" s="113"/>
      <c r="E46" s="113"/>
      <c r="F46" s="113"/>
      <c r="G46" s="113"/>
      <c r="H46" s="113"/>
      <c r="I46" s="85"/>
      <c r="K46" s="113"/>
      <c r="L46" s="113"/>
      <c r="M46" s="113"/>
      <c r="N46" s="113"/>
      <c r="O46" s="113"/>
      <c r="P46" s="113"/>
      <c r="R46" s="85"/>
      <c r="S46" s="108"/>
    </row>
    <row r="47" spans="1:19" x14ac:dyDescent="0.3">
      <c r="A47" s="107"/>
      <c r="B47" s="113"/>
      <c r="C47" s="113"/>
      <c r="D47" s="113"/>
      <c r="E47" s="113"/>
      <c r="F47" s="113"/>
      <c r="G47" s="113"/>
      <c r="H47" s="113"/>
      <c r="I47" s="85"/>
      <c r="K47" s="113"/>
      <c r="L47" s="113"/>
      <c r="M47" s="113"/>
      <c r="N47" s="113"/>
      <c r="O47" s="113"/>
      <c r="P47" s="113"/>
      <c r="R47" s="85"/>
      <c r="S47" s="108"/>
    </row>
    <row r="48" spans="1:19" x14ac:dyDescent="0.3">
      <c r="A48" s="107"/>
      <c r="B48" s="113"/>
      <c r="C48" s="113"/>
      <c r="D48" s="113"/>
      <c r="E48" s="113"/>
      <c r="F48" s="113"/>
      <c r="G48" s="113"/>
      <c r="H48" s="113"/>
      <c r="I48" s="85"/>
      <c r="K48" s="113"/>
      <c r="L48" s="113"/>
      <c r="M48" s="113"/>
      <c r="N48" s="113"/>
      <c r="O48" s="113"/>
      <c r="P48" s="113"/>
      <c r="R48" s="85"/>
      <c r="S48" s="108"/>
    </row>
    <row r="49" spans="1:19" x14ac:dyDescent="0.3">
      <c r="A49" s="107"/>
      <c r="B49" s="113"/>
      <c r="C49" s="113"/>
      <c r="D49" s="113"/>
      <c r="E49" s="113"/>
      <c r="F49" s="113"/>
      <c r="G49" s="113"/>
      <c r="H49" s="113"/>
      <c r="I49" s="85"/>
      <c r="K49" s="113"/>
      <c r="L49" s="113"/>
      <c r="M49" s="113"/>
      <c r="N49" s="113"/>
      <c r="O49" s="113"/>
      <c r="P49" s="113"/>
      <c r="R49" s="85"/>
      <c r="S49" s="108"/>
    </row>
    <row r="50" spans="1:19" x14ac:dyDescent="0.3">
      <c r="A50" s="107"/>
      <c r="B50" s="113"/>
      <c r="C50" s="113"/>
      <c r="D50" s="113"/>
      <c r="E50" s="113"/>
      <c r="F50" s="113"/>
      <c r="G50" s="113"/>
      <c r="H50" s="113"/>
      <c r="I50" s="85"/>
      <c r="K50" s="113"/>
      <c r="L50" s="113"/>
      <c r="M50" s="113"/>
      <c r="N50" s="113"/>
      <c r="O50" s="113"/>
      <c r="P50" s="113"/>
      <c r="R50" s="85"/>
      <c r="S50" s="108"/>
    </row>
    <row r="51" spans="1:19" x14ac:dyDescent="0.3">
      <c r="A51" s="107"/>
      <c r="B51" s="113"/>
      <c r="C51" s="113"/>
      <c r="D51" s="113"/>
      <c r="E51" s="113"/>
      <c r="F51" s="113"/>
      <c r="G51" s="113"/>
      <c r="H51" s="113"/>
      <c r="I51" s="85"/>
      <c r="K51" s="113"/>
      <c r="L51" s="113"/>
      <c r="M51" s="113"/>
      <c r="N51" s="113"/>
      <c r="O51" s="113"/>
      <c r="P51" s="113"/>
      <c r="R51" s="85"/>
      <c r="S51" s="108"/>
    </row>
    <row r="52" spans="1:19" x14ac:dyDescent="0.3">
      <c r="A52" s="107"/>
      <c r="B52" s="113"/>
      <c r="C52" s="113"/>
      <c r="D52" s="113"/>
      <c r="E52" s="113"/>
      <c r="F52" s="113"/>
      <c r="G52" s="113"/>
      <c r="H52" s="113"/>
      <c r="I52" s="85"/>
      <c r="K52" s="113"/>
      <c r="L52" s="113"/>
      <c r="M52" s="113"/>
      <c r="N52" s="113"/>
      <c r="O52" s="113"/>
      <c r="P52" s="113"/>
      <c r="R52" s="85"/>
      <c r="S52" s="108"/>
    </row>
    <row r="53" spans="1:19" x14ac:dyDescent="0.3">
      <c r="A53" s="107"/>
      <c r="B53" s="113"/>
      <c r="C53" s="113"/>
      <c r="D53" s="113"/>
      <c r="E53" s="113"/>
      <c r="F53" s="113"/>
      <c r="G53" s="113"/>
      <c r="H53" s="113"/>
      <c r="I53" s="85"/>
      <c r="K53" s="113"/>
      <c r="L53" s="113"/>
      <c r="M53" s="113"/>
      <c r="N53" s="113"/>
      <c r="O53" s="113"/>
      <c r="P53" s="113"/>
      <c r="R53" s="85"/>
      <c r="S53" s="108"/>
    </row>
    <row r="54" spans="1:19" x14ac:dyDescent="0.3">
      <c r="A54" s="107"/>
      <c r="B54" s="113"/>
      <c r="C54" s="113"/>
      <c r="D54" s="113"/>
      <c r="E54" s="113"/>
      <c r="F54" s="113"/>
      <c r="G54" s="113"/>
      <c r="H54" s="113"/>
      <c r="I54" s="85"/>
      <c r="K54" s="113"/>
      <c r="L54" s="113"/>
      <c r="M54" s="113"/>
      <c r="N54" s="113"/>
      <c r="O54" s="113"/>
      <c r="P54" s="113"/>
      <c r="R54" s="85"/>
      <c r="S54" s="108"/>
    </row>
    <row r="55" spans="1:19" x14ac:dyDescent="0.3">
      <c r="A55" s="107"/>
      <c r="B55" s="113"/>
      <c r="C55" s="113"/>
      <c r="D55" s="113"/>
      <c r="E55" s="113"/>
      <c r="F55" s="113"/>
      <c r="G55" s="113"/>
      <c r="H55" s="113"/>
      <c r="I55" s="85"/>
      <c r="K55" s="113"/>
      <c r="L55" s="113"/>
      <c r="M55" s="113"/>
      <c r="N55" s="113"/>
      <c r="O55" s="113"/>
      <c r="P55" s="113"/>
      <c r="R55" s="85"/>
      <c r="S55" s="108"/>
    </row>
    <row r="56" spans="1:19" x14ac:dyDescent="0.3">
      <c r="A56" s="107"/>
      <c r="S56" s="108"/>
    </row>
    <row r="57" spans="1:19" x14ac:dyDescent="0.3">
      <c r="A57" s="107"/>
      <c r="S57" s="108"/>
    </row>
    <row r="58" spans="1:19" x14ac:dyDescent="0.3">
      <c r="A58" s="107"/>
      <c r="S58" s="108"/>
    </row>
    <row r="59" spans="1:19" x14ac:dyDescent="0.3">
      <c r="A59" s="107"/>
      <c r="S59" s="108"/>
    </row>
    <row r="60" spans="1:19" x14ac:dyDescent="0.3">
      <c r="A60" s="107"/>
      <c r="S60" s="108"/>
    </row>
    <row r="61" spans="1:19" x14ac:dyDescent="0.3">
      <c r="A61" s="107"/>
      <c r="S61" s="108"/>
    </row>
    <row r="62" spans="1:19" x14ac:dyDescent="0.3">
      <c r="A62" s="107"/>
      <c r="S62" s="108"/>
    </row>
    <row r="63" spans="1:19" x14ac:dyDescent="0.3">
      <c r="A63" s="107"/>
      <c r="S63" s="108"/>
    </row>
    <row r="64" spans="1:19" x14ac:dyDescent="0.3">
      <c r="A64" s="107"/>
      <c r="S64" s="108"/>
    </row>
    <row r="65" spans="1:19" x14ac:dyDescent="0.3">
      <c r="A65" s="107"/>
      <c r="S65" s="108"/>
    </row>
    <row r="66" spans="1:19" x14ac:dyDescent="0.3">
      <c r="A66" s="107"/>
      <c r="S66" s="108"/>
    </row>
    <row r="67" spans="1:19" x14ac:dyDescent="0.3">
      <c r="A67" s="107"/>
      <c r="S67" s="108"/>
    </row>
    <row r="68" spans="1:19" x14ac:dyDescent="0.3">
      <c r="A68" s="107"/>
      <c r="S68" s="108"/>
    </row>
    <row r="69" spans="1:19" x14ac:dyDescent="0.3">
      <c r="A69" s="107"/>
      <c r="S69" s="108"/>
    </row>
    <row r="70" spans="1:19" x14ac:dyDescent="0.3">
      <c r="A70" s="107"/>
      <c r="S70" s="108"/>
    </row>
    <row r="71" spans="1:19" x14ac:dyDescent="0.3">
      <c r="A71" s="107"/>
      <c r="S71" s="108"/>
    </row>
    <row r="72" spans="1:19" x14ac:dyDescent="0.3">
      <c r="A72" s="107"/>
      <c r="S72" s="108"/>
    </row>
    <row r="73" spans="1:19" x14ac:dyDescent="0.3">
      <c r="A73" s="107"/>
      <c r="S73" s="108"/>
    </row>
    <row r="74" spans="1:19" x14ac:dyDescent="0.3">
      <c r="A74" s="107"/>
      <c r="S74" s="108"/>
    </row>
    <row r="75" spans="1:19" x14ac:dyDescent="0.3">
      <c r="A75" s="107"/>
      <c r="S75" s="108"/>
    </row>
    <row r="76" spans="1:19" x14ac:dyDescent="0.3">
      <c r="A76" s="107"/>
      <c r="S76" s="108"/>
    </row>
    <row r="77" spans="1:19" x14ac:dyDescent="0.3">
      <c r="A77" s="119"/>
      <c r="B77" s="120"/>
      <c r="C77" s="120"/>
      <c r="D77" s="120"/>
      <c r="E77" s="120"/>
      <c r="F77" s="120"/>
      <c r="G77" s="120"/>
      <c r="H77" s="120"/>
      <c r="I77" s="120"/>
      <c r="J77" s="120"/>
      <c r="K77" s="120"/>
      <c r="L77" s="120"/>
      <c r="M77" s="120"/>
      <c r="N77" s="120"/>
      <c r="O77" s="120"/>
      <c r="P77" s="120"/>
      <c r="Q77" s="120"/>
      <c r="R77" s="120"/>
      <c r="S77" s="121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4" priority="3">
      <formula>I43=0</formula>
    </cfRule>
    <cfRule type="expression" dxfId="3" priority="4">
      <formula>I43&lt;1</formula>
    </cfRule>
  </conditionalFormatting>
  <conditionalFormatting sqref="R27:R55">
    <cfRule type="expression" dxfId="2" priority="1">
      <formula>R27=0</formula>
    </cfRule>
    <cfRule type="expression" dxfId="1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71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 t="e">
        <f>'COST SUMMARY'!#REF!</f>
        <v>#REF!</v>
      </c>
      <c r="D5" s="18" t="e">
        <f>C5/$C$11</f>
        <v>#REF!</v>
      </c>
    </row>
    <row r="6" spans="1:6" x14ac:dyDescent="0.25">
      <c r="B6" s="15" t="s">
        <v>7</v>
      </c>
      <c r="C6" s="22" t="e">
        <f>'COST SUMMARY'!#REF!</f>
        <v>#REF!</v>
      </c>
      <c r="D6" s="18" t="e">
        <f t="shared" ref="D6:D10" si="0">C6/$C$11</f>
        <v>#REF!</v>
      </c>
      <c r="E6" s="16" t="s">
        <v>4</v>
      </c>
      <c r="F6" s="16" t="s">
        <v>8</v>
      </c>
    </row>
    <row r="7" spans="1:6" x14ac:dyDescent="0.25">
      <c r="B7" s="15" t="s">
        <v>9</v>
      </c>
      <c r="C7" s="22" t="e">
        <f>'COST SUMMARY'!#REF!</f>
        <v>#REF!</v>
      </c>
      <c r="D7" s="18" t="e">
        <f>C7/$C$11</f>
        <v>#REF!</v>
      </c>
      <c r="E7" s="15" t="s">
        <v>9</v>
      </c>
      <c r="F7" s="19" t="e">
        <f>C7/C5</f>
        <v>#REF!</v>
      </c>
    </row>
    <row r="8" spans="1:6" x14ac:dyDescent="0.25">
      <c r="B8" s="15" t="s">
        <v>10</v>
      </c>
      <c r="C8" s="22" t="e">
        <f>'COST SUMMARY'!#REF!</f>
        <v>#REF!</v>
      </c>
      <c r="D8" s="18" t="e">
        <f>C8/$C$11</f>
        <v>#REF!</v>
      </c>
      <c r="E8" s="15" t="s">
        <v>10</v>
      </c>
      <c r="F8" s="19" t="e">
        <f>C8/C5</f>
        <v>#REF!</v>
      </c>
    </row>
    <row r="9" spans="1:6" x14ac:dyDescent="0.25">
      <c r="B9" s="15" t="s">
        <v>11</v>
      </c>
      <c r="C9" s="22" t="e">
        <f>'COST SUMMARY'!#REF!</f>
        <v>#REF!</v>
      </c>
      <c r="D9" s="18" t="e">
        <f t="shared" si="0"/>
        <v>#REF!</v>
      </c>
      <c r="E9" s="15" t="s">
        <v>11</v>
      </c>
      <c r="F9" s="19" t="e">
        <f>C9/C6</f>
        <v>#REF!</v>
      </c>
    </row>
    <row r="10" spans="1:6" x14ac:dyDescent="0.25">
      <c r="B10" s="15" t="s">
        <v>12</v>
      </c>
      <c r="C10" s="22" t="e">
        <f>'COST SUMMARY'!#REF!</f>
        <v>#REF!</v>
      </c>
      <c r="D10" s="18" t="e">
        <f t="shared" si="0"/>
        <v>#REF!</v>
      </c>
      <c r="E10" s="15" t="s">
        <v>12</v>
      </c>
      <c r="F10" s="19" t="e">
        <f>C10/SUM(C4:C9)</f>
        <v>#REF!</v>
      </c>
    </row>
    <row r="11" spans="1:6" x14ac:dyDescent="0.25">
      <c r="C11" s="22" t="e">
        <f>SUM(C5:C10)</f>
        <v>#REF!</v>
      </c>
      <c r="E11" s="15" t="s">
        <v>13</v>
      </c>
      <c r="F11" s="18">
        <f>'COST SUMMARY'!L23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29"/>
  <sheetViews>
    <sheetView zoomScale="55" zoomScaleNormal="55" workbookViewId="0">
      <selection activeCell="G19" sqref="G19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101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102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290" t="s">
        <v>14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2"/>
      <c r="R1" s="1"/>
      <c r="S1" s="1"/>
    </row>
    <row r="2" spans="1:20" s="40" customFormat="1" ht="34.950000000000003" customHeight="1" x14ac:dyDescent="0.2">
      <c r="A2" s="293"/>
      <c r="B2" s="294"/>
      <c r="C2" s="294"/>
      <c r="D2" s="294"/>
      <c r="E2" s="294"/>
      <c r="F2" s="294"/>
      <c r="G2" s="294"/>
      <c r="H2" s="294"/>
      <c r="I2" s="294"/>
      <c r="J2" s="294"/>
      <c r="K2" s="294"/>
      <c r="L2" s="294"/>
      <c r="M2" s="294"/>
      <c r="N2" s="294"/>
      <c r="O2" s="294"/>
      <c r="P2" s="294"/>
      <c r="Q2" s="295"/>
      <c r="R2" s="1"/>
      <c r="S2" s="1"/>
      <c r="T2" s="1"/>
    </row>
    <row r="3" spans="1:20" x14ac:dyDescent="0.25">
      <c r="A3" s="86"/>
      <c r="B3" s="122"/>
      <c r="C3" s="122"/>
      <c r="D3" s="123"/>
      <c r="E3" s="124"/>
      <c r="F3" s="124"/>
      <c r="G3" s="124"/>
      <c r="H3" s="122"/>
      <c r="I3" s="122"/>
      <c r="J3" s="125"/>
      <c r="K3" s="125"/>
      <c r="L3" s="125"/>
      <c r="M3" s="125"/>
      <c r="N3" s="125"/>
      <c r="O3" s="125"/>
      <c r="P3" s="125"/>
      <c r="Q3" s="87"/>
      <c r="R3" s="1"/>
      <c r="S3" s="1"/>
    </row>
    <row r="4" spans="1:20" ht="21" x14ac:dyDescent="0.4">
      <c r="A4" s="86"/>
      <c r="B4" s="122"/>
      <c r="C4" s="126" t="s">
        <v>15</v>
      </c>
      <c r="D4" s="127">
        <f>'Norman Bridge Rd '!K4</f>
        <v>45985</v>
      </c>
      <c r="E4" s="124"/>
      <c r="F4" s="124"/>
      <c r="G4" s="124"/>
      <c r="H4" s="122"/>
      <c r="I4" s="122"/>
      <c r="J4" s="128"/>
      <c r="K4" s="126" t="s">
        <v>16</v>
      </c>
      <c r="L4" s="129" t="str">
        <f>'Norman Bridge Rd '!K7</f>
        <v>Private (Non-Prevailing wage)</v>
      </c>
      <c r="M4" s="128"/>
      <c r="N4" s="128"/>
      <c r="O4" s="128"/>
      <c r="P4" s="128"/>
      <c r="Q4" s="88"/>
      <c r="R4" s="1"/>
      <c r="S4" s="1"/>
    </row>
    <row r="5" spans="1:20" ht="21" x14ac:dyDescent="0.4">
      <c r="A5" s="86"/>
      <c r="B5" s="122"/>
      <c r="C5" s="126" t="s">
        <v>17</v>
      </c>
      <c r="D5" s="130" t="str">
        <f>'Norman Bridge Rd '!K5</f>
        <v xml:space="preserve">Greater Floyd Campus Master Plan </v>
      </c>
      <c r="E5" s="124"/>
      <c r="F5" s="124"/>
      <c r="G5" s="124"/>
      <c r="H5" s="122"/>
      <c r="I5" s="122"/>
      <c r="J5" s="128"/>
      <c r="K5" s="126" t="s">
        <v>18</v>
      </c>
      <c r="L5" s="131" t="s">
        <v>722</v>
      </c>
      <c r="M5" s="131"/>
      <c r="N5" s="131"/>
      <c r="O5" s="131"/>
      <c r="P5" s="131"/>
      <c r="Q5" s="88"/>
      <c r="R5" s="1"/>
      <c r="S5" s="1"/>
    </row>
    <row r="6" spans="1:20" ht="20.25" customHeight="1" x14ac:dyDescent="0.4">
      <c r="A6" s="86"/>
      <c r="B6" s="122"/>
      <c r="C6" s="132" t="s">
        <v>19</v>
      </c>
      <c r="D6" s="298" t="str">
        <f>'Norman Bridge Rd '!K6</f>
        <v>Montgomery, AL</v>
      </c>
      <c r="E6" s="298"/>
      <c r="F6" s="298"/>
      <c r="G6" s="298"/>
      <c r="H6" s="298"/>
      <c r="I6" s="298"/>
      <c r="J6" s="128"/>
      <c r="K6" s="78" t="s">
        <v>20</v>
      </c>
      <c r="L6" s="89">
        <f>SUM(D10:D22)</f>
        <v>59860409.486190557</v>
      </c>
      <c r="M6" s="131"/>
      <c r="N6" s="131"/>
      <c r="O6" s="131"/>
      <c r="P6" s="131"/>
      <c r="Q6" s="88"/>
      <c r="R6" s="1"/>
      <c r="S6" s="1"/>
    </row>
    <row r="7" spans="1:20" ht="21" x14ac:dyDescent="0.4">
      <c r="A7" s="86"/>
      <c r="B7" s="122"/>
      <c r="C7" s="126"/>
      <c r="D7" s="298"/>
      <c r="E7" s="298"/>
      <c r="F7" s="298"/>
      <c r="G7" s="298"/>
      <c r="H7" s="298"/>
      <c r="I7" s="298"/>
      <c r="J7" s="128"/>
      <c r="K7" s="128"/>
      <c r="L7" s="128"/>
      <c r="M7" s="128"/>
      <c r="N7" s="128"/>
      <c r="O7" s="128"/>
      <c r="P7" s="128"/>
      <c r="Q7" s="87"/>
      <c r="R7" s="1"/>
      <c r="S7" s="1"/>
    </row>
    <row r="8" spans="1:20" ht="16.5" customHeight="1" x14ac:dyDescent="0.25">
      <c r="A8" s="86"/>
      <c r="B8" s="122"/>
      <c r="C8" s="122"/>
      <c r="D8" s="123"/>
      <c r="E8" s="124"/>
      <c r="F8" s="124"/>
      <c r="G8" s="124"/>
      <c r="H8" s="124"/>
      <c r="I8" s="124"/>
      <c r="J8" s="124"/>
      <c r="K8" s="124"/>
      <c r="L8" s="124"/>
      <c r="M8" s="124"/>
      <c r="N8" s="125"/>
      <c r="O8" s="128"/>
      <c r="P8" s="128"/>
      <c r="Q8" s="87"/>
      <c r="R8" s="1"/>
      <c r="S8" s="1"/>
    </row>
    <row r="9" spans="1:20" ht="49.2" customHeight="1" x14ac:dyDescent="0.25">
      <c r="A9" s="86"/>
      <c r="B9" s="297" t="s">
        <v>21</v>
      </c>
      <c r="C9" s="297"/>
      <c r="D9" s="140" t="s">
        <v>22</v>
      </c>
      <c r="E9" s="133"/>
      <c r="F9" s="124"/>
      <c r="G9" s="124"/>
      <c r="H9" s="124"/>
      <c r="I9" s="124"/>
      <c r="J9" s="124"/>
      <c r="K9" s="124"/>
      <c r="L9" s="124"/>
      <c r="M9" s="124"/>
      <c r="N9" s="134"/>
      <c r="O9" s="128"/>
      <c r="P9" s="128"/>
      <c r="Q9" s="87"/>
      <c r="R9" s="1"/>
      <c r="S9" s="1"/>
    </row>
    <row r="10" spans="1:20" s="90" customFormat="1" ht="24" customHeight="1" x14ac:dyDescent="0.25">
      <c r="A10" s="91"/>
      <c r="B10" s="288" t="s">
        <v>723</v>
      </c>
      <c r="C10" s="288"/>
      <c r="D10" s="141">
        <f>'Norman Bridge Rd '!E9</f>
        <v>747370.8280182028</v>
      </c>
      <c r="E10" s="135"/>
      <c r="F10" s="136"/>
      <c r="G10" s="137"/>
      <c r="H10" s="124"/>
      <c r="I10" s="124"/>
      <c r="J10" s="124"/>
      <c r="K10" s="124"/>
      <c r="L10" s="124"/>
      <c r="M10" s="124"/>
      <c r="N10" s="136"/>
      <c r="O10" s="128"/>
      <c r="P10" s="128"/>
      <c r="Q10" s="87"/>
      <c r="R10" s="1"/>
      <c r="S10" s="1"/>
      <c r="T10" s="1"/>
    </row>
    <row r="11" spans="1:20" s="90" customFormat="1" ht="24" customHeight="1" x14ac:dyDescent="0.25">
      <c r="A11" s="91"/>
      <c r="B11" s="288" t="s">
        <v>724</v>
      </c>
      <c r="C11" s="288"/>
      <c r="D11" s="141">
        <f>'Augusta Ave '!E9</f>
        <v>283495.88011293375</v>
      </c>
      <c r="E11" s="135"/>
      <c r="F11" s="136"/>
      <c r="G11" s="137"/>
      <c r="H11" s="124"/>
      <c r="I11" s="124"/>
      <c r="J11" s="124"/>
      <c r="K11" s="124"/>
      <c r="L11" s="124"/>
      <c r="M11" s="124"/>
      <c r="N11" s="136"/>
      <c r="O11" s="128"/>
      <c r="P11" s="128"/>
      <c r="Q11" s="87"/>
      <c r="R11" s="1"/>
      <c r="S11" s="1"/>
      <c r="T11" s="1"/>
    </row>
    <row r="12" spans="1:20" s="90" customFormat="1" ht="24" customHeight="1" x14ac:dyDescent="0.25">
      <c r="A12" s="91"/>
      <c r="B12" s="288" t="s">
        <v>725</v>
      </c>
      <c r="C12" s="288"/>
      <c r="D12" s="141">
        <f>'Floyd Elementry School'!E9</f>
        <v>2164890.0668560071</v>
      </c>
      <c r="E12" s="135"/>
      <c r="F12" s="136"/>
      <c r="G12" s="137"/>
      <c r="H12" s="124"/>
      <c r="I12" s="124"/>
      <c r="J12" s="124"/>
      <c r="K12" s="124"/>
      <c r="L12" s="124"/>
      <c r="M12" s="124"/>
      <c r="N12" s="136"/>
      <c r="O12" s="128"/>
      <c r="P12" s="128"/>
      <c r="Q12" s="87"/>
      <c r="R12" s="1"/>
      <c r="S12" s="1"/>
      <c r="T12" s="1"/>
    </row>
    <row r="13" spans="1:20" s="90" customFormat="1" ht="24" customHeight="1" x14ac:dyDescent="0.25">
      <c r="A13" s="91"/>
      <c r="B13" s="288" t="s">
        <v>726</v>
      </c>
      <c r="C13" s="288"/>
      <c r="D13" s="141">
        <f>'Building #1-Educational'!E9</f>
        <v>1751572.9179310596</v>
      </c>
      <c r="E13" s="135"/>
      <c r="F13" s="136"/>
      <c r="G13" s="137"/>
      <c r="H13" s="124"/>
      <c r="I13" s="124"/>
      <c r="J13" s="124"/>
      <c r="K13" s="124"/>
      <c r="L13" s="124"/>
      <c r="M13" s="124"/>
      <c r="N13" s="136"/>
      <c r="O13" s="128"/>
      <c r="P13" s="128"/>
      <c r="Q13" s="87"/>
      <c r="R13" s="1"/>
      <c r="S13" s="1"/>
      <c r="T13" s="1"/>
    </row>
    <row r="14" spans="1:20" s="90" customFormat="1" ht="24" customHeight="1" x14ac:dyDescent="0.25">
      <c r="A14" s="91"/>
      <c r="B14" s="288" t="s">
        <v>727</v>
      </c>
      <c r="C14" s="288"/>
      <c r="D14" s="141">
        <f>'Building #2-Educational'!E9</f>
        <v>1248248.1385485765</v>
      </c>
      <c r="E14" s="135"/>
      <c r="F14" s="136"/>
      <c r="G14" s="137"/>
      <c r="H14" s="124"/>
      <c r="I14" s="124"/>
      <c r="J14" s="124"/>
      <c r="K14" s="124"/>
      <c r="L14" s="124"/>
      <c r="M14" s="124"/>
      <c r="N14" s="136"/>
      <c r="O14" s="128"/>
      <c r="P14" s="128"/>
      <c r="Q14" s="87"/>
      <c r="R14" s="1"/>
      <c r="S14" s="1"/>
      <c r="T14" s="1"/>
    </row>
    <row r="15" spans="1:20" s="90" customFormat="1" ht="24" customHeight="1" x14ac:dyDescent="0.25">
      <c r="A15" s="91"/>
      <c r="B15" s="288" t="s">
        <v>728</v>
      </c>
      <c r="C15" s="288"/>
      <c r="D15" s="141">
        <f>'Floyd Community Center '!E9</f>
        <v>5570401.9456660561</v>
      </c>
      <c r="E15" s="135"/>
      <c r="F15" s="136"/>
      <c r="G15" s="137"/>
      <c r="H15" s="124"/>
      <c r="I15" s="124"/>
      <c r="J15" s="124"/>
      <c r="K15" s="124"/>
      <c r="L15" s="124"/>
      <c r="M15" s="124"/>
      <c r="N15" s="136"/>
      <c r="O15" s="128"/>
      <c r="P15" s="128"/>
      <c r="Q15" s="87"/>
      <c r="R15" s="1"/>
      <c r="S15" s="1"/>
      <c r="T15" s="1"/>
    </row>
    <row r="16" spans="1:20" s="90" customFormat="1" ht="24" customHeight="1" x14ac:dyDescent="0.25">
      <c r="A16" s="91"/>
      <c r="B16" s="288" t="s">
        <v>729</v>
      </c>
      <c r="C16" s="288"/>
      <c r="D16" s="141">
        <f>'Mixed Use Development '!E9</f>
        <v>12010489.615164103</v>
      </c>
      <c r="E16" s="135"/>
      <c r="F16" s="136"/>
      <c r="G16" s="137"/>
      <c r="H16" s="124"/>
      <c r="I16" s="124"/>
      <c r="J16" s="124"/>
      <c r="K16" s="124"/>
      <c r="L16" s="124"/>
      <c r="M16" s="124"/>
      <c r="N16" s="136"/>
      <c r="O16" s="128"/>
      <c r="P16" s="128"/>
      <c r="Q16" s="87"/>
      <c r="R16" s="1"/>
      <c r="S16" s="1"/>
      <c r="T16" s="1"/>
    </row>
    <row r="17" spans="1:20" s="90" customFormat="1" ht="24" customHeight="1" x14ac:dyDescent="0.25">
      <c r="A17" s="91"/>
      <c r="B17" s="288" t="s">
        <v>730</v>
      </c>
      <c r="C17" s="288"/>
      <c r="D17" s="141">
        <f>'Multi-Family Apartment'!E9</f>
        <v>14460512.413193299</v>
      </c>
      <c r="E17" s="135"/>
      <c r="F17" s="136"/>
      <c r="G17" s="137"/>
      <c r="H17" s="124"/>
      <c r="I17" s="124"/>
      <c r="J17" s="124"/>
      <c r="K17" s="124"/>
      <c r="L17" s="124"/>
      <c r="M17" s="124"/>
      <c r="N17" s="136"/>
      <c r="O17" s="128"/>
      <c r="P17" s="128"/>
      <c r="Q17" s="87"/>
      <c r="R17" s="1"/>
      <c r="S17" s="1"/>
      <c r="T17" s="1"/>
    </row>
    <row r="18" spans="1:20" s="90" customFormat="1" ht="24" customHeight="1" x14ac:dyDescent="0.25">
      <c r="A18" s="91"/>
      <c r="B18" s="288" t="s">
        <v>731</v>
      </c>
      <c r="C18" s="288"/>
      <c r="D18" s="141">
        <f>'Open Pavilion '!E9</f>
        <v>407631.6357675395</v>
      </c>
      <c r="E18" s="135"/>
      <c r="F18" s="136"/>
      <c r="G18" s="137"/>
      <c r="H18" s="124"/>
      <c r="I18" s="124"/>
      <c r="J18" s="124"/>
      <c r="K18" s="124"/>
      <c r="L18" s="124"/>
      <c r="M18" s="124"/>
      <c r="N18" s="136"/>
      <c r="O18" s="128"/>
      <c r="P18" s="128"/>
      <c r="Q18" s="87"/>
      <c r="R18" s="1"/>
      <c r="S18" s="1"/>
      <c r="T18" s="1"/>
    </row>
    <row r="19" spans="1:20" s="90" customFormat="1" ht="24" customHeight="1" x14ac:dyDescent="0.25">
      <c r="A19" s="91"/>
      <c r="B19" s="288" t="s">
        <v>732</v>
      </c>
      <c r="C19" s="288"/>
      <c r="D19" s="141">
        <f>'Large Pavilion'!E9</f>
        <v>1689960.4538667386</v>
      </c>
      <c r="E19" s="135"/>
      <c r="F19" s="136"/>
      <c r="G19" s="137"/>
      <c r="H19" s="124"/>
      <c r="I19" s="124"/>
      <c r="J19" s="124"/>
      <c r="K19" s="124"/>
      <c r="L19" s="124"/>
      <c r="M19" s="124"/>
      <c r="N19" s="136"/>
      <c r="O19" s="128"/>
      <c r="P19" s="128"/>
      <c r="Q19" s="87"/>
      <c r="R19" s="1"/>
      <c r="S19" s="1"/>
      <c r="T19" s="1"/>
    </row>
    <row r="20" spans="1:20" s="90" customFormat="1" ht="24" customHeight="1" x14ac:dyDescent="0.25">
      <c r="A20" s="91"/>
      <c r="B20" s="288" t="s">
        <v>733</v>
      </c>
      <c r="C20" s="288"/>
      <c r="D20" s="141">
        <f>'Restroom Block '!E9</f>
        <v>59654.669985240034</v>
      </c>
      <c r="E20" s="135"/>
      <c r="F20" s="136"/>
      <c r="G20" s="137"/>
      <c r="H20" s="124"/>
      <c r="I20" s="124"/>
      <c r="J20" s="124"/>
      <c r="K20" s="124"/>
      <c r="L20" s="124"/>
      <c r="M20" s="124"/>
      <c r="N20" s="136"/>
      <c r="O20" s="128"/>
      <c r="P20" s="128"/>
      <c r="Q20" s="87"/>
      <c r="R20" s="1"/>
      <c r="S20" s="1"/>
      <c r="T20" s="1"/>
    </row>
    <row r="21" spans="1:20" s="90" customFormat="1" ht="24" customHeight="1" x14ac:dyDescent="0.25">
      <c r="A21" s="91"/>
      <c r="B21" s="288" t="s">
        <v>734</v>
      </c>
      <c r="C21" s="288"/>
      <c r="D21" s="141">
        <f>'Concessions Stand Press Box'!E9</f>
        <v>222415.52974648707</v>
      </c>
      <c r="E21" s="135"/>
      <c r="F21" s="136"/>
      <c r="G21" s="137"/>
      <c r="H21" s="124"/>
      <c r="I21" s="124"/>
      <c r="J21" s="124"/>
      <c r="K21" s="124"/>
      <c r="L21" s="124"/>
      <c r="M21" s="124"/>
      <c r="N21" s="136"/>
      <c r="O21" s="128"/>
      <c r="P21" s="128"/>
      <c r="Q21" s="87"/>
      <c r="R21" s="1"/>
      <c r="S21" s="1"/>
      <c r="T21" s="1"/>
    </row>
    <row r="22" spans="1:20" s="90" customFormat="1" ht="24" customHeight="1" x14ac:dyDescent="0.25">
      <c r="A22" s="91"/>
      <c r="B22" s="288" t="s">
        <v>735</v>
      </c>
      <c r="C22" s="288"/>
      <c r="D22" s="141">
        <f>Sitework!E9</f>
        <v>19243765.39133431</v>
      </c>
      <c r="E22" s="135"/>
      <c r="F22" s="136"/>
      <c r="G22" s="137"/>
      <c r="H22" s="124"/>
      <c r="I22" s="124"/>
      <c r="J22" s="124"/>
      <c r="K22" s="124"/>
      <c r="L22" s="124"/>
      <c r="M22" s="124"/>
      <c r="N22" s="136"/>
      <c r="O22" s="128"/>
      <c r="P22" s="128"/>
      <c r="Q22" s="87"/>
      <c r="R22" s="1"/>
      <c r="S22" s="1"/>
      <c r="T22" s="1"/>
    </row>
    <row r="23" spans="1:20" s="90" customFormat="1" ht="29.4" customHeight="1" x14ac:dyDescent="0.25">
      <c r="A23" s="91"/>
      <c r="B23" s="296" t="s">
        <v>23</v>
      </c>
      <c r="C23" s="296"/>
      <c r="D23" s="296"/>
      <c r="E23" s="133"/>
      <c r="F23" s="137"/>
      <c r="G23" s="137"/>
      <c r="H23" s="124"/>
      <c r="I23" s="124"/>
      <c r="J23" s="124"/>
      <c r="K23" s="124"/>
      <c r="L23" s="124"/>
      <c r="M23" s="124"/>
      <c r="N23" s="136"/>
      <c r="O23" s="128"/>
      <c r="P23" s="128"/>
      <c r="Q23" s="87"/>
      <c r="R23" s="1"/>
      <c r="S23" s="1"/>
      <c r="T23" s="1"/>
    </row>
    <row r="24" spans="1:20" s="90" customFormat="1" ht="29.4" customHeight="1" x14ac:dyDescent="0.25">
      <c r="A24" s="91"/>
      <c r="B24" s="289"/>
      <c r="C24" s="289"/>
      <c r="D24" s="92"/>
      <c r="E24" s="133"/>
      <c r="F24" s="138"/>
      <c r="G24" s="138"/>
      <c r="H24" s="124"/>
      <c r="I24" s="124"/>
      <c r="J24" s="124"/>
      <c r="K24" s="124"/>
      <c r="L24" s="124"/>
      <c r="M24" s="124"/>
      <c r="N24" s="139"/>
      <c r="O24" s="128"/>
      <c r="P24" s="128"/>
      <c r="Q24" s="87"/>
      <c r="R24" s="1"/>
      <c r="S24" s="1"/>
      <c r="T24" s="1"/>
    </row>
    <row r="25" spans="1:20" x14ac:dyDescent="0.25">
      <c r="A25" s="86"/>
      <c r="B25" s="122"/>
      <c r="C25" s="122"/>
      <c r="D25" s="123"/>
      <c r="E25" s="124"/>
      <c r="F25" s="124"/>
      <c r="G25" s="124"/>
      <c r="H25" s="122"/>
      <c r="I25" s="122"/>
      <c r="J25" s="128"/>
      <c r="K25" s="128"/>
      <c r="L25" s="128"/>
      <c r="M25" s="128"/>
      <c r="N25" s="128"/>
      <c r="O25" s="128"/>
      <c r="P25" s="128"/>
      <c r="Q25" s="88"/>
      <c r="R25" s="1"/>
      <c r="S25" s="1"/>
    </row>
    <row r="26" spans="1:20" x14ac:dyDescent="0.25">
      <c r="A26" s="94"/>
      <c r="B26" s="122"/>
      <c r="C26" s="122"/>
      <c r="D26" s="123"/>
      <c r="E26" s="124"/>
      <c r="F26" s="124"/>
      <c r="G26" s="124"/>
      <c r="H26" s="122"/>
      <c r="I26" s="122"/>
      <c r="J26" s="128"/>
      <c r="K26" s="128"/>
      <c r="L26" s="128"/>
      <c r="M26" s="128"/>
      <c r="N26" s="128"/>
      <c r="O26" s="128"/>
      <c r="P26" s="128"/>
      <c r="Q26" s="88"/>
      <c r="R26" s="1"/>
      <c r="S26" s="1"/>
    </row>
    <row r="27" spans="1:20" x14ac:dyDescent="0.25">
      <c r="A27" s="95"/>
      <c r="B27" s="96"/>
      <c r="C27" s="96"/>
      <c r="D27" s="97"/>
      <c r="E27" s="98"/>
      <c r="F27" s="98"/>
      <c r="G27" s="98"/>
      <c r="H27" s="96"/>
      <c r="I27" s="96"/>
      <c r="J27" s="99"/>
      <c r="K27" s="99"/>
      <c r="L27" s="99"/>
      <c r="M27" s="99"/>
      <c r="N27" s="99"/>
      <c r="O27" s="99"/>
      <c r="P27" s="99"/>
      <c r="Q27" s="100"/>
      <c r="R27" s="1"/>
      <c r="S27" s="1"/>
    </row>
    <row r="28" spans="1:20" x14ac:dyDescent="0.25">
      <c r="R28" s="1"/>
      <c r="S28" s="1"/>
    </row>
    <row r="29" spans="1:20" x14ac:dyDescent="0.25">
      <c r="R29" s="1"/>
      <c r="S29" s="1"/>
    </row>
  </sheetData>
  <mergeCells count="18">
    <mergeCell ref="B18:C18"/>
    <mergeCell ref="A1:Q2"/>
    <mergeCell ref="B23:D23"/>
    <mergeCell ref="B9:C9"/>
    <mergeCell ref="D6:I7"/>
    <mergeCell ref="B10:C10"/>
    <mergeCell ref="B11:C11"/>
    <mergeCell ref="B12:C12"/>
    <mergeCell ref="B13:C13"/>
    <mergeCell ref="B14:C14"/>
    <mergeCell ref="B15:C15"/>
    <mergeCell ref="B16:C16"/>
    <mergeCell ref="B17:C17"/>
    <mergeCell ref="B19:C19"/>
    <mergeCell ref="B20:C20"/>
    <mergeCell ref="B21:C21"/>
    <mergeCell ref="B22:C22"/>
    <mergeCell ref="B24:C24"/>
  </mergeCells>
  <phoneticPr fontId="48" type="noConversion"/>
  <conditionalFormatting sqref="D10:D22 D24">
    <cfRule type="expression" dxfId="0" priority="6" stopIfTrue="1">
      <formula>#REF!&lt;&gt;SUM(#REF!)</formula>
    </cfRule>
  </conditionalFormatting>
  <hyperlinks>
    <hyperlink ref="B23" location="'HOURLY RATES'!A1" display="Hourly Rates" xr:uid="{00000000-0004-0000-0200-000000000000}"/>
    <hyperlink ref="B10:C10" location="'BASE BID'!A1" display="Base bid" xr:uid="{00000000-0004-0000-0200-000002000000}"/>
    <hyperlink ref="B11:C11" location="'By Others'!A1" display="By Others" xr:uid="{00000000-0004-0000-0200-000003000000}"/>
  </hyperlinks>
  <printOptions horizontalCentered="1"/>
  <pageMargins left="0.25" right="0.25" top="0.75" bottom="0.75" header="0.3" footer="0.3"/>
  <pageSetup paperSize="9" scale="49" fitToHeight="0" orientation="landscape" r:id="rId1"/>
  <headerFooter>
    <oddFooter>&amp;C&amp;P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rgb="FF92D050"/>
    <pageSetUpPr fitToPage="1"/>
  </sheetPr>
  <dimension ref="A1:V83"/>
  <sheetViews>
    <sheetView tabSelected="1" zoomScale="55" zoomScaleNormal="55" zoomScaleSheetLayoutView="40" workbookViewId="0">
      <pane ySplit="1" topLeftCell="A35" activePane="bottomLeft" state="frozen"/>
      <selection pane="bottomLeft" activeCell="F57" sqref="F57"/>
    </sheetView>
  </sheetViews>
  <sheetFormatPr defaultColWidth="8.90625" defaultRowHeight="15.6" x14ac:dyDescent="0.25"/>
  <cols>
    <col min="1" max="1" width="11" style="4" customWidth="1"/>
    <col min="2" max="2" width="28.453125" style="4" customWidth="1"/>
    <col min="3" max="3" width="27.81640625" style="4" customWidth="1"/>
    <col min="4" max="4" width="14.90625" style="4" bestFit="1" customWidth="1"/>
    <col min="5" max="5" width="36" style="4" customWidth="1"/>
    <col min="6" max="6" width="71.453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3" style="4" customWidth="1"/>
    <col min="11" max="11" width="20.089843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7.81640625" style="6" customWidth="1"/>
    <col min="17" max="17" width="18.1796875" style="6" customWidth="1"/>
    <col min="18" max="18" width="18.26953125" style="1" customWidth="1"/>
    <col min="19" max="20" width="21.7265625" style="1" bestFit="1" customWidth="1"/>
    <col min="21" max="21" width="8.7265625" style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Q78</f>
        <v>589060.75114735193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9">
        <v>9.146E-2</v>
      </c>
      <c r="E5" s="23">
        <f>P78*D5</f>
        <v>0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30">
        <v>0.3</v>
      </c>
      <c r="E6" s="23">
        <f>P78*D6</f>
        <v>0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31">
        <v>0.25</v>
      </c>
      <c r="E7" s="24">
        <f>N78*D7</f>
        <v>147265.18778683798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11044.88908401285</v>
      </c>
      <c r="F8" s="195" t="s">
        <v>178</v>
      </c>
      <c r="G8" s="146"/>
      <c r="H8" s="194"/>
      <c r="I8" s="160"/>
      <c r="J8" s="161"/>
      <c r="K8" s="166" t="s">
        <v>723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747370.8280182028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34880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72"/>
      <c r="B18" s="72"/>
      <c r="C18" s="72"/>
      <c r="D18" s="72" t="s">
        <v>24</v>
      </c>
      <c r="E18" s="238"/>
      <c r="F18" s="74" t="s">
        <v>194</v>
      </c>
      <c r="G18" s="73"/>
      <c r="H18" s="74"/>
      <c r="I18" s="75"/>
      <c r="J18" s="75"/>
      <c r="K18" s="74"/>
      <c r="L18" s="74"/>
      <c r="M18" s="74"/>
      <c r="N18" s="74"/>
      <c r="O18" s="74"/>
      <c r="P18" s="74"/>
      <c r="Q18" s="74"/>
      <c r="R18" s="172">
        <f>SUM(Q19:Q65)</f>
        <v>50343.158987351999</v>
      </c>
      <c r="S18" s="154"/>
      <c r="T18" s="155"/>
      <c r="U18" s="13">
        <f>SUM(Q68:Q77)</f>
        <v>538717.59216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97.841916483835817</v>
      </c>
      <c r="L27" s="64">
        <f t="shared" si="1"/>
        <v>97.841916483835817</v>
      </c>
      <c r="M27" s="62">
        <f>IF(VLOOKUP(E27,'HOURLY RATES'!C$6:D$105,2,0)=0,$E$3,VLOOKUP(E27,'HOURLY RATES'!C$6:D$105,2,0))</f>
        <v>55.06</v>
      </c>
      <c r="N27" s="62">
        <f t="shared" si="2"/>
        <v>5387.1759216</v>
      </c>
      <c r="O27" s="65"/>
      <c r="P27" s="65"/>
      <c r="Q27" s="66">
        <f t="shared" si="3"/>
        <v>5387.1759216</v>
      </c>
      <c r="R27" s="175"/>
      <c r="S27" s="154">
        <f t="shared" si="4"/>
        <v>6834.9794505299988</v>
      </c>
      <c r="T27" s="155">
        <f t="shared" si="5"/>
        <v>6834.9794505299988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28.178471947344711</v>
      </c>
      <c r="L34" s="64">
        <f t="shared" ref="L34:L36" si="7">K34*I34</f>
        <v>28.178471947344711</v>
      </c>
      <c r="M34" s="62">
        <f>IF(VLOOKUP(E34,'HOURLY RATES'!C$6:D$105,2,0)=0,$E$3,VLOOKUP(E34,'HOURLY RATES'!C$6:D$105,2,0))</f>
        <v>55.06</v>
      </c>
      <c r="N34" s="62">
        <f t="shared" ref="N34:N36" si="8">M34*L34</f>
        <v>1551.5066654207999</v>
      </c>
      <c r="O34" s="65"/>
      <c r="P34" s="65"/>
      <c r="Q34" s="66">
        <f t="shared" ref="Q34:Q36" si="9">P34+N34</f>
        <v>1551.5066654207999</v>
      </c>
      <c r="R34" s="175"/>
      <c r="S34" s="154">
        <f t="shared" ref="S34:S36" si="10">((((N34*(1+$D$7))+(P34*(1+$D$5+$D$6)))*(1+$D$8)))/I34</f>
        <v>1968.4740817526397</v>
      </c>
      <c r="T34" s="155">
        <f t="shared" ref="T34:T36" si="11">S34*I34</f>
        <v>1968.4740817526397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25.145372536345807</v>
      </c>
      <c r="L35" s="64">
        <f t="shared" si="7"/>
        <v>25.145372536345807</v>
      </c>
      <c r="M35" s="62">
        <f>IF(VLOOKUP(E35,'HOURLY RATES'!C$6:D$105,2,0)=0,$E$3,VLOOKUP(E35,'HOURLY RATES'!C$6:D$105,2,0))</f>
        <v>55.06</v>
      </c>
      <c r="N35" s="62">
        <f t="shared" si="8"/>
        <v>1384.5042118512001</v>
      </c>
      <c r="O35" s="65"/>
      <c r="P35" s="65"/>
      <c r="Q35" s="66">
        <f t="shared" si="9"/>
        <v>1384.5042118512001</v>
      </c>
      <c r="R35" s="175"/>
      <c r="S35" s="154">
        <f t="shared" si="10"/>
        <v>1756.5897187862099</v>
      </c>
      <c r="T35" s="155">
        <f t="shared" si="11"/>
        <v>1756.5897187862099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63.597245714493283</v>
      </c>
      <c r="L36" s="64">
        <f t="shared" si="7"/>
        <v>63.597245714493283</v>
      </c>
      <c r="M36" s="62">
        <f>IF(VLOOKUP(E36,'HOURLY RATES'!C$6:D$105,2,0)=0,$E$3,VLOOKUP(E36,'HOURLY RATES'!C$6:D$105,2,0))</f>
        <v>55.06</v>
      </c>
      <c r="N36" s="62">
        <f t="shared" si="8"/>
        <v>3501.6643490400002</v>
      </c>
      <c r="O36" s="65"/>
      <c r="P36" s="65"/>
      <c r="Q36" s="66">
        <f t="shared" si="9"/>
        <v>3501.6643490400002</v>
      </c>
      <c r="R36" s="175"/>
      <c r="S36" s="154">
        <f t="shared" si="10"/>
        <v>4442.7366428445002</v>
      </c>
      <c r="T36" s="155">
        <f t="shared" si="11"/>
        <v>4442.7366428445002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2.5%*($U$18)/M44</f>
        <v>244.60479120958956</v>
      </c>
      <c r="L44" s="64">
        <f t="shared" si="13"/>
        <v>244.60479120958956</v>
      </c>
      <c r="M44" s="62">
        <f>IF(VLOOKUP(E44,'HOURLY RATES'!C$6:D$105,2,0)=0,$E$3,VLOOKUP(E44,'HOURLY RATES'!C$6:D$105,2,0))</f>
        <v>55.06</v>
      </c>
      <c r="N44" s="62">
        <f t="shared" si="14"/>
        <v>13467.939804000001</v>
      </c>
      <c r="O44" s="65"/>
      <c r="P44" s="65"/>
      <c r="Q44" s="66">
        <f t="shared" si="3"/>
        <v>13467.939804000001</v>
      </c>
      <c r="R44" s="175"/>
      <c r="S44" s="154">
        <f t="shared" si="15"/>
        <v>17087.448626325</v>
      </c>
      <c r="T44" s="155">
        <f t="shared" si="16"/>
        <v>17087.448626325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63.597245714493283</v>
      </c>
      <c r="L55" s="64">
        <f t="shared" si="23"/>
        <v>63.597245714493283</v>
      </c>
      <c r="M55" s="62">
        <f>IF(VLOOKUP(E55,'HOURLY RATES'!C$6:D$105,2,0)=0,$E$3,VLOOKUP(E55,'HOURLY RATES'!C$6:D$105,2,0))</f>
        <v>55.06</v>
      </c>
      <c r="N55" s="62">
        <f t="shared" si="24"/>
        <v>3501.6643490400002</v>
      </c>
      <c r="O55" s="65"/>
      <c r="P55" s="65"/>
      <c r="Q55" s="66">
        <f t="shared" si="3"/>
        <v>3501.6643490400002</v>
      </c>
      <c r="R55" s="175"/>
      <c r="S55" s="154">
        <f t="shared" si="25"/>
        <v>4442.7366428445002</v>
      </c>
      <c r="T55" s="155">
        <f t="shared" si="26"/>
        <v>4442.7366428445002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4%*($U$18)/M65</f>
        <v>391.36766593534327</v>
      </c>
      <c r="L65" s="64">
        <f t="shared" ref="L65" si="32">K65*I65</f>
        <v>391.36766593534327</v>
      </c>
      <c r="M65" s="62">
        <f>IF(VLOOKUP(E65,'HOURLY RATES'!C$6:D$105,2,0)=0,$E$3,VLOOKUP(E65,'HOURLY RATES'!C$6:D$105,2,0))</f>
        <v>55.06</v>
      </c>
      <c r="N65" s="62">
        <f t="shared" ref="N65" si="33">M65*L65</f>
        <v>21548.7036864</v>
      </c>
      <c r="O65" s="65"/>
      <c r="P65" s="65"/>
      <c r="Q65" s="66">
        <f t="shared" ref="Q65" si="34">P65+N65</f>
        <v>21548.7036864</v>
      </c>
      <c r="R65" s="175"/>
      <c r="S65" s="154">
        <f>((((N65*(1+$D$7))+(P65*(1+$D$5+$D$6)))*(1+$D$8)))/I65</f>
        <v>27339.917802119995</v>
      </c>
      <c r="T65" s="155">
        <f>S65*I65</f>
        <v>27339.917802119995</v>
      </c>
    </row>
    <row r="66" spans="1:22" s="7" customFormat="1" x14ac:dyDescent="0.25">
      <c r="A66" s="219" t="str">
        <f>IF(J66&lt;&gt;"",1+MAX($A$18:A65),"")</f>
        <v/>
      </c>
      <c r="B66" s="242"/>
      <c r="C66" s="243"/>
      <c r="D66" s="244"/>
      <c r="E66" s="245"/>
      <c r="F66" s="246" t="s">
        <v>219</v>
      </c>
      <c r="G66" s="247"/>
      <c r="H66" s="248"/>
      <c r="I66" s="249"/>
      <c r="J66" s="250"/>
      <c r="K66" s="251"/>
      <c r="L66" s="252"/>
      <c r="M66" s="225"/>
      <c r="N66" s="225"/>
      <c r="O66" s="226"/>
      <c r="P66" s="226"/>
      <c r="Q66" s="227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757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SUM(Q68:Q76)</f>
        <v>538717.59216</v>
      </c>
      <c r="S67" s="154"/>
      <c r="T67" s="155"/>
      <c r="U67" s="13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758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46.8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72</v>
      </c>
      <c r="F71" s="234" t="s">
        <v>759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" si="35">(G71*(1+H71))</f>
        <v>1</v>
      </c>
      <c r="J71" s="104" t="s">
        <v>195</v>
      </c>
      <c r="K71" s="177">
        <v>837.12000000000012</v>
      </c>
      <c r="L71" s="64">
        <f t="shared" ref="L71" si="36">K71*I71</f>
        <v>837.12000000000012</v>
      </c>
      <c r="M71" s="62">
        <f>IF(VLOOKUP(E71,'HOURLY RATES'!C$6:D$105,2,0)=0,$E$3,VLOOKUP(E71,'HOURLY RATES'!C$6:D$105,2,0))</f>
        <v>37.29</v>
      </c>
      <c r="N71" s="62">
        <f t="shared" ref="N71" si="37">M71*L71</f>
        <v>31216.204800000003</v>
      </c>
      <c r="O71" s="65"/>
      <c r="P71" s="65">
        <f>O71*I71</f>
        <v>0</v>
      </c>
      <c r="Q71" s="66">
        <f>P71+N71</f>
        <v>31216.204800000003</v>
      </c>
      <c r="R71" s="179"/>
      <c r="S71" s="154">
        <f t="shared" ref="S71" si="38">((((N71*(1+$D$7))+(P71*(1+$D$5+$D$6)))*(1+$D$8)))/I71</f>
        <v>39605.559839999994</v>
      </c>
      <c r="T71" s="155">
        <f t="shared" ref="T71" si="39">S71*I71</f>
        <v>39605.559839999994</v>
      </c>
    </row>
    <row r="72" spans="1:22" s="7" customFormat="1" ht="46.8" x14ac:dyDescent="0.25">
      <c r="A72" s="176">
        <f>IF(J72&lt;&gt;"",1+MAX($A$18:A71),"")</f>
        <v>35</v>
      </c>
      <c r="B72" s="54" t="s">
        <v>718</v>
      </c>
      <c r="C72" s="67"/>
      <c r="D72" s="105"/>
      <c r="E72" s="239" t="s">
        <v>72</v>
      </c>
      <c r="F72" s="106" t="s">
        <v>760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ref="I72:I76" si="40">(G72*(1+H72))</f>
        <v>1</v>
      </c>
      <c r="J72" s="104" t="s">
        <v>195</v>
      </c>
      <c r="K72" s="177">
        <v>732.48</v>
      </c>
      <c r="L72" s="64">
        <f t="shared" ref="L72:L76" si="41">K72*I72</f>
        <v>732.48</v>
      </c>
      <c r="M72" s="62">
        <f>IF(VLOOKUP(E72,'HOURLY RATES'!C$6:D$105,2,0)=0,$E$3,VLOOKUP(E72,'HOURLY RATES'!C$6:D$105,2,0))</f>
        <v>37.29</v>
      </c>
      <c r="N72" s="62">
        <f t="shared" ref="N72:N76" si="42">M72*L72</f>
        <v>27314.179199999999</v>
      </c>
      <c r="O72" s="65"/>
      <c r="P72" s="65">
        <f t="shared" ref="P72:P76" si="43">O72*I72</f>
        <v>0</v>
      </c>
      <c r="Q72" s="66">
        <f t="shared" ref="Q72:Q76" si="44">P72+N72</f>
        <v>27314.179199999999</v>
      </c>
      <c r="R72" s="179"/>
      <c r="S72" s="154">
        <f t="shared" ref="S72:S76" si="45">((((N72*(1+$D$7))+(P72*(1+$D$5+$D$6)))*(1+$D$8)))/I72</f>
        <v>34654.864860000001</v>
      </c>
      <c r="T72" s="155">
        <f t="shared" ref="T72:T76" si="46">S72*I72</f>
        <v>34654.864860000001</v>
      </c>
    </row>
    <row r="73" spans="1:22" s="7" customFormat="1" ht="46.8" x14ac:dyDescent="0.25">
      <c r="A73" s="176">
        <f>IF(J73&lt;&gt;"",1+MAX($A$18:A72),"")</f>
        <v>36</v>
      </c>
      <c r="B73" s="54" t="s">
        <v>718</v>
      </c>
      <c r="C73" s="67"/>
      <c r="D73" s="105"/>
      <c r="E73" s="239" t="s">
        <v>72</v>
      </c>
      <c r="F73" s="234" t="s">
        <v>761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40"/>
        <v>1</v>
      </c>
      <c r="J73" s="104" t="s">
        <v>195</v>
      </c>
      <c r="K73" s="177">
        <v>2676</v>
      </c>
      <c r="L73" s="64">
        <f t="shared" si="41"/>
        <v>2676</v>
      </c>
      <c r="M73" s="62">
        <f>IF(VLOOKUP(E73,'HOURLY RATES'!C$6:D$105,2,0)=0,$E$3,VLOOKUP(E73,'HOURLY RATES'!C$6:D$105,2,0))</f>
        <v>37.29</v>
      </c>
      <c r="N73" s="62">
        <f t="shared" si="42"/>
        <v>99788.04</v>
      </c>
      <c r="O73" s="65"/>
      <c r="P73" s="65">
        <f t="shared" si="43"/>
        <v>0</v>
      </c>
      <c r="Q73" s="66">
        <f t="shared" si="44"/>
        <v>99788.04</v>
      </c>
      <c r="R73" s="179"/>
      <c r="S73" s="154">
        <f t="shared" si="45"/>
        <v>126606.07574999997</v>
      </c>
      <c r="T73" s="155">
        <f t="shared" si="46"/>
        <v>126606.07574999997</v>
      </c>
    </row>
    <row r="74" spans="1:22" s="7" customFormat="1" ht="46.8" x14ac:dyDescent="0.25">
      <c r="A74" s="176">
        <f>IF(J74&lt;&gt;"",1+MAX($A$18:A73),"")</f>
        <v>37</v>
      </c>
      <c r="B74" s="54" t="s">
        <v>718</v>
      </c>
      <c r="C74" s="67"/>
      <c r="D74" s="105"/>
      <c r="E74" s="239" t="s">
        <v>72</v>
      </c>
      <c r="F74" s="234" t="s">
        <v>762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40"/>
        <v>1</v>
      </c>
      <c r="J74" s="104" t="s">
        <v>195</v>
      </c>
      <c r="K74" s="177">
        <v>8778</v>
      </c>
      <c r="L74" s="64">
        <f t="shared" si="41"/>
        <v>8778</v>
      </c>
      <c r="M74" s="62">
        <f>IF(VLOOKUP(E74,'HOURLY RATES'!C$6:D$105,2,0)=0,$E$3,VLOOKUP(E74,'HOURLY RATES'!C$6:D$105,2,0))</f>
        <v>37.29</v>
      </c>
      <c r="N74" s="62">
        <f t="shared" si="42"/>
        <v>327331.62</v>
      </c>
      <c r="O74" s="65"/>
      <c r="P74" s="65">
        <f t="shared" si="43"/>
        <v>0</v>
      </c>
      <c r="Q74" s="66">
        <f t="shared" si="44"/>
        <v>327331.62</v>
      </c>
      <c r="R74" s="179"/>
      <c r="S74" s="154">
        <f t="shared" si="45"/>
        <v>415301.992875</v>
      </c>
      <c r="T74" s="155">
        <f t="shared" si="46"/>
        <v>415301.992875</v>
      </c>
    </row>
    <row r="75" spans="1:22" s="7" customFormat="1" ht="46.8" x14ac:dyDescent="0.25">
      <c r="A75" s="176">
        <f>IF(J75&lt;&gt;"",1+MAX($A$18:A74),"")</f>
        <v>38</v>
      </c>
      <c r="B75" s="54" t="s">
        <v>718</v>
      </c>
      <c r="C75" s="67"/>
      <c r="D75" s="105"/>
      <c r="E75" s="239" t="s">
        <v>72</v>
      </c>
      <c r="F75" s="234" t="s">
        <v>763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si="40"/>
        <v>1</v>
      </c>
      <c r="J75" s="104" t="s">
        <v>195</v>
      </c>
      <c r="K75" s="177">
        <v>418.56000000000006</v>
      </c>
      <c r="L75" s="64">
        <f t="shared" si="41"/>
        <v>418.56000000000006</v>
      </c>
      <c r="M75" s="62">
        <f>IF(VLOOKUP(E75,'HOURLY RATES'!C$6:D$105,2,0)=0,$E$3,VLOOKUP(E75,'HOURLY RATES'!C$6:D$105,2,0))</f>
        <v>37.29</v>
      </c>
      <c r="N75" s="62">
        <f t="shared" si="42"/>
        <v>15608.102400000002</v>
      </c>
      <c r="O75" s="65"/>
      <c r="P75" s="65">
        <f t="shared" si="43"/>
        <v>0</v>
      </c>
      <c r="Q75" s="66">
        <f t="shared" si="44"/>
        <v>15608.102400000002</v>
      </c>
      <c r="R75" s="179"/>
      <c r="S75" s="154">
        <f t="shared" si="45"/>
        <v>19802.779919999997</v>
      </c>
      <c r="T75" s="155">
        <f t="shared" si="46"/>
        <v>19802.779919999997</v>
      </c>
    </row>
    <row r="76" spans="1:22" s="7" customFormat="1" ht="46.8" x14ac:dyDescent="0.25">
      <c r="A76" s="176">
        <f>IF(J76&lt;&gt;"",1+MAX($A$18:A75),"")</f>
        <v>39</v>
      </c>
      <c r="B76" s="54" t="s">
        <v>718</v>
      </c>
      <c r="C76" s="67"/>
      <c r="D76" s="105"/>
      <c r="E76" s="239" t="s">
        <v>72</v>
      </c>
      <c r="F76" s="234" t="s">
        <v>764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40"/>
        <v>1</v>
      </c>
      <c r="J76" s="104" t="s">
        <v>195</v>
      </c>
      <c r="K76" s="177">
        <v>1004.5439999999999</v>
      </c>
      <c r="L76" s="64">
        <f t="shared" si="41"/>
        <v>1004.5439999999999</v>
      </c>
      <c r="M76" s="62">
        <f>IF(VLOOKUP(E76,'HOURLY RATES'!C$6:D$105,2,0)=0,$E$3,VLOOKUP(E76,'HOURLY RATES'!C$6:D$105,2,0))</f>
        <v>37.29</v>
      </c>
      <c r="N76" s="62">
        <f t="shared" si="42"/>
        <v>37459.445759999995</v>
      </c>
      <c r="O76" s="65"/>
      <c r="P76" s="65">
        <f t="shared" si="43"/>
        <v>0</v>
      </c>
      <c r="Q76" s="66">
        <f t="shared" si="44"/>
        <v>37459.445759999995</v>
      </c>
      <c r="R76" s="179"/>
      <c r="S76" s="154">
        <f t="shared" si="45"/>
        <v>47526.671807999992</v>
      </c>
      <c r="T76" s="155">
        <f t="shared" si="46"/>
        <v>47526.671807999992</v>
      </c>
    </row>
    <row r="77" spans="1:22" s="7" customFormat="1" x14ac:dyDescent="0.25">
      <c r="A77" s="219" t="str">
        <f>IF(J77&lt;&gt;"",1+MAX($A$18:A76),"")</f>
        <v/>
      </c>
      <c r="B77" s="220"/>
      <c r="C77" s="220"/>
      <c r="D77" s="221"/>
      <c r="E77" s="241"/>
      <c r="F77" s="237"/>
      <c r="G77" s="222"/>
      <c r="H77" s="222"/>
      <c r="I77" s="222"/>
      <c r="J77" s="223"/>
      <c r="K77" s="222"/>
      <c r="L77" s="224"/>
      <c r="M77" s="225"/>
      <c r="N77" s="225"/>
      <c r="O77" s="226"/>
      <c r="P77" s="226"/>
      <c r="Q77" s="227"/>
      <c r="R77" s="179"/>
      <c r="S77" s="154"/>
      <c r="T77" s="155"/>
    </row>
    <row r="78" spans="1:22" s="7" customFormat="1" x14ac:dyDescent="0.25">
      <c r="A78" s="308" t="s">
        <v>51</v>
      </c>
      <c r="B78" s="308"/>
      <c r="C78" s="311"/>
      <c r="D78" s="312"/>
      <c r="E78" s="312"/>
      <c r="F78" s="312"/>
      <c r="G78" s="312"/>
      <c r="H78" s="312"/>
      <c r="I78" s="312"/>
      <c r="J78" s="313"/>
      <c r="K78" s="229" t="s">
        <v>227</v>
      </c>
      <c r="L78" s="230">
        <f>SUM(L18:L77)</f>
        <v>15361.036709541444</v>
      </c>
      <c r="M78" s="228" t="s">
        <v>228</v>
      </c>
      <c r="N78" s="231">
        <f>SUM(N18:N77)</f>
        <v>589060.75114735193</v>
      </c>
      <c r="O78" s="228" t="s">
        <v>229</v>
      </c>
      <c r="P78" s="231">
        <f>SUM(P18:P77)</f>
        <v>0</v>
      </c>
      <c r="Q78" s="232">
        <f>SUM(Q18:Q77)</f>
        <v>589060.75114735193</v>
      </c>
      <c r="R78" s="232">
        <f>SUM(R18:R77)</f>
        <v>589060.75114735204</v>
      </c>
      <c r="S78" s="156"/>
      <c r="T78" s="157">
        <f>SUM(T18:T77)</f>
        <v>747370.8280182028</v>
      </c>
      <c r="U78" s="1"/>
      <c r="V78" s="1"/>
    </row>
    <row r="79" spans="1:22" s="7" customFormat="1" ht="16.2" thickBot="1" x14ac:dyDescent="0.3">
      <c r="A79" s="309" t="s">
        <v>52</v>
      </c>
      <c r="B79" s="310"/>
      <c r="C79" s="41"/>
      <c r="D79" s="41"/>
      <c r="E79" s="42"/>
      <c r="F79" s="43"/>
      <c r="G79" s="44"/>
      <c r="H79" s="44"/>
      <c r="I79" s="44"/>
      <c r="J79" s="41"/>
      <c r="K79" s="41"/>
      <c r="L79" s="41"/>
      <c r="M79" s="76">
        <f>D5</f>
        <v>9.146E-2</v>
      </c>
      <c r="N79" s="77"/>
      <c r="O79" s="77"/>
      <c r="P79" s="77">
        <f>P78*M79</f>
        <v>0</v>
      </c>
      <c r="Q79" s="77">
        <f>P79+N79</f>
        <v>0</v>
      </c>
      <c r="R79" s="180">
        <f>Q79</f>
        <v>0</v>
      </c>
      <c r="S79" s="156"/>
      <c r="T79" s="156"/>
      <c r="U79" s="1"/>
      <c r="V79" s="1"/>
    </row>
    <row r="80" spans="1:22" s="7" customFormat="1" ht="16.8" thickTop="1" thickBot="1" x14ac:dyDescent="0.3">
      <c r="A80" s="181" t="s">
        <v>230</v>
      </c>
      <c r="B80" s="51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52">
        <f>D6</f>
        <v>0.3</v>
      </c>
      <c r="N80" s="50"/>
      <c r="O80" s="50"/>
      <c r="P80" s="50">
        <f>P78*M80</f>
        <v>0</v>
      </c>
      <c r="Q80" s="50">
        <f>P80+N80</f>
        <v>0</v>
      </c>
      <c r="R80" s="182">
        <f>Q80</f>
        <v>0</v>
      </c>
      <c r="S80" s="156"/>
      <c r="T80" s="156"/>
      <c r="U80" s="1"/>
      <c r="V80" s="1"/>
    </row>
    <row r="81" spans="1:22" s="7" customFormat="1" ht="16.8" thickTop="1" thickBot="1" x14ac:dyDescent="0.3">
      <c r="A81" s="181" t="s">
        <v>231</v>
      </c>
      <c r="B81" s="51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52">
        <f>D7</f>
        <v>0.25</v>
      </c>
      <c r="N81" s="50">
        <f>N78*M81</f>
        <v>147265.18778683798</v>
      </c>
      <c r="O81" s="50"/>
      <c r="P81" s="50"/>
      <c r="Q81" s="50">
        <f>P81+N81</f>
        <v>147265.18778683798</v>
      </c>
      <c r="R81" s="182">
        <f>Q81</f>
        <v>147265.18778683798</v>
      </c>
      <c r="S81" s="156"/>
      <c r="T81" s="156"/>
      <c r="U81" s="1"/>
      <c r="V81" s="1"/>
    </row>
    <row r="82" spans="1:22" s="7" customFormat="1" ht="16.8" thickTop="1" thickBot="1" x14ac:dyDescent="0.3">
      <c r="A82" s="299" t="s">
        <v>232</v>
      </c>
      <c r="B82" s="300"/>
      <c r="C82" s="45"/>
      <c r="D82" s="45"/>
      <c r="E82" s="46"/>
      <c r="F82" s="47"/>
      <c r="G82" s="48"/>
      <c r="H82" s="48"/>
      <c r="I82" s="48"/>
      <c r="J82" s="45"/>
      <c r="K82" s="45"/>
      <c r="L82" s="45"/>
      <c r="M82" s="49">
        <f>D8</f>
        <v>1.4999999999999999E-2</v>
      </c>
      <c r="N82" s="50">
        <f>(N78+N79+N80+N81)*M82</f>
        <v>11044.88908401285</v>
      </c>
      <c r="O82" s="50"/>
      <c r="P82" s="50">
        <f>(P78+P79+P80+P81)*M82</f>
        <v>0</v>
      </c>
      <c r="Q82" s="50">
        <f>P82+N82</f>
        <v>11044.88908401285</v>
      </c>
      <c r="R82" s="182">
        <f>Q82</f>
        <v>11044.88908401285</v>
      </c>
      <c r="S82" s="156"/>
      <c r="T82" s="156"/>
      <c r="U82" s="1"/>
      <c r="V82" s="1"/>
    </row>
    <row r="83" spans="1:22" s="7" customFormat="1" ht="16.2" thickTop="1" x14ac:dyDescent="0.25">
      <c r="A83" s="301" t="s">
        <v>53</v>
      </c>
      <c r="B83" s="302"/>
      <c r="C83" s="183"/>
      <c r="D83" s="183"/>
      <c r="E83" s="184"/>
      <c r="F83" s="185"/>
      <c r="G83" s="186"/>
      <c r="H83" s="186"/>
      <c r="I83" s="186"/>
      <c r="J83" s="183"/>
      <c r="K83" s="183"/>
      <c r="L83" s="183"/>
      <c r="M83" s="187"/>
      <c r="N83" s="188">
        <f>SUM(N78:N82)</f>
        <v>747370.8280182028</v>
      </c>
      <c r="O83" s="187"/>
      <c r="P83" s="188">
        <f>SUM(P78:P82)</f>
        <v>0</v>
      </c>
      <c r="Q83" s="188">
        <f>SUM(Q78:Q82)</f>
        <v>747370.8280182028</v>
      </c>
      <c r="R83" s="189">
        <f>SUM(R78:R82)</f>
        <v>747370.8280182028</v>
      </c>
      <c r="S83" s="156"/>
      <c r="T83" s="157">
        <f>T78</f>
        <v>747370.8280182028</v>
      </c>
      <c r="U83" s="1"/>
      <c r="V83" s="1"/>
    </row>
  </sheetData>
  <autoFilter ref="J1:J119" xr:uid="{00000000-0001-0000-0300-000000000000}"/>
  <mergeCells count="8">
    <mergeCell ref="A82:B82"/>
    <mergeCell ref="A83:B83"/>
    <mergeCell ref="A2:R2"/>
    <mergeCell ref="E16:F16"/>
    <mergeCell ref="B3:E3"/>
    <mergeCell ref="A78:B78"/>
    <mergeCell ref="A79:B79"/>
    <mergeCell ref="C78:J78"/>
  </mergeCells>
  <phoneticPr fontId="48" type="noConversion"/>
  <dataValidations disablePrompts="1" count="1">
    <dataValidation type="list" allowBlank="1" showInputMessage="1" showErrorMessage="1" sqref="E63" xr:uid="{00000000-0002-0000-0300-000000000000}">
      <formula1>#REF!</formula1>
    </dataValidation>
  </dataValidations>
  <hyperlinks>
    <hyperlink ref="B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E65:E66 E71:E76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J19:J66 J71:J76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C43D-DCF4-4CEA-96EF-8A18145D0E66}">
  <sheetPr>
    <tabColor rgb="FF92D050"/>
    <pageSetUpPr fitToPage="1"/>
  </sheetPr>
  <dimension ref="A1:V83"/>
  <sheetViews>
    <sheetView zoomScale="55" zoomScaleNormal="55" zoomScaleSheetLayoutView="40" workbookViewId="0">
      <pane ySplit="1" topLeftCell="A18" activePane="bottomLeft" state="frozen"/>
      <selection pane="bottomLeft" activeCell="K54" sqref="K54"/>
    </sheetView>
  </sheetViews>
  <sheetFormatPr defaultColWidth="8.90625" defaultRowHeight="15.6" x14ac:dyDescent="0.25"/>
  <cols>
    <col min="1" max="1" width="13.26953125" style="4" customWidth="1"/>
    <col min="2" max="2" width="22.81640625" style="4" customWidth="1"/>
    <col min="3" max="3" width="25.7265625" style="4" customWidth="1"/>
    <col min="4" max="4" width="14.90625" style="4" bestFit="1" customWidth="1"/>
    <col min="5" max="5" width="38.08984375" style="4" customWidth="1"/>
    <col min="6" max="6" width="71.453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4.6328125" style="4" customWidth="1"/>
    <col min="11" max="11" width="21.906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Q78</f>
        <v>223445.02866044038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P78*D5</f>
        <v>0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30">
        <v>0.3</v>
      </c>
      <c r="E6" s="23">
        <f>P78*D6</f>
        <v>0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31">
        <v>0.25</v>
      </c>
      <c r="E7" s="24">
        <f>N78*D7</f>
        <v>55861.257165110095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4189.5942873832573</v>
      </c>
      <c r="F8" s="195" t="s">
        <v>178</v>
      </c>
      <c r="G8" s="146"/>
      <c r="H8" s="194"/>
      <c r="I8" s="160"/>
      <c r="J8" s="161"/>
      <c r="K8" s="166" t="s">
        <v>724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283495.88011293375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13440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>
        <f>E9/K10</f>
        <v>21.09344346078376</v>
      </c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72"/>
      <c r="B18" s="72"/>
      <c r="C18" s="72"/>
      <c r="D18" s="72" t="s">
        <v>24</v>
      </c>
      <c r="E18" s="238"/>
      <c r="F18" s="74" t="s">
        <v>194</v>
      </c>
      <c r="G18" s="73"/>
      <c r="H18" s="74"/>
      <c r="I18" s="75"/>
      <c r="J18" s="75"/>
      <c r="K18" s="74"/>
      <c r="L18" s="74"/>
      <c r="M18" s="74"/>
      <c r="N18" s="74"/>
      <c r="O18" s="74"/>
      <c r="P18" s="74"/>
      <c r="Q18" s="74"/>
      <c r="R18" s="172">
        <f>SUM(Q19:Q65)</f>
        <v>19096.381113281961</v>
      </c>
      <c r="S18" s="154"/>
      <c r="T18" s="155"/>
      <c r="U18" s="13">
        <f>SUM(Q68:Q77)</f>
        <v>204348.64754715844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37.113811759382209</v>
      </c>
      <c r="L27" s="64">
        <f t="shared" si="1"/>
        <v>37.113811759382209</v>
      </c>
      <c r="M27" s="62">
        <f>IF(VLOOKUP(E27,'HOURLY RATES'!C$6:D$105,2,0)=0,$E$3,VLOOKUP(E27,'HOURLY RATES'!C$6:D$105,2,0))</f>
        <v>55.06</v>
      </c>
      <c r="N27" s="62">
        <f t="shared" si="2"/>
        <v>2043.4864754715845</v>
      </c>
      <c r="O27" s="65"/>
      <c r="P27" s="65"/>
      <c r="Q27" s="66">
        <f t="shared" si="3"/>
        <v>2043.4864754715845</v>
      </c>
      <c r="R27" s="175"/>
      <c r="S27" s="154">
        <f t="shared" si="4"/>
        <v>2592.673465754573</v>
      </c>
      <c r="T27" s="155">
        <f t="shared" si="5"/>
        <v>2592.673465754573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10.688777786702074</v>
      </c>
      <c r="L34" s="64">
        <f t="shared" ref="L34:L36" si="7">K34*I34</f>
        <v>10.688777786702074</v>
      </c>
      <c r="M34" s="62">
        <f>IF(VLOOKUP(E34,'HOURLY RATES'!C$6:D$105,2,0)=0,$E$3,VLOOKUP(E34,'HOURLY RATES'!C$6:D$105,2,0))</f>
        <v>55.06</v>
      </c>
      <c r="N34" s="62">
        <f t="shared" ref="N34:N36" si="8">M34*L34</f>
        <v>588.52410493581624</v>
      </c>
      <c r="O34" s="65"/>
      <c r="P34" s="65"/>
      <c r="Q34" s="66">
        <f t="shared" ref="Q34:Q36" si="9">P34+N34</f>
        <v>588.52410493581624</v>
      </c>
      <c r="R34" s="175"/>
      <c r="S34" s="154">
        <f t="shared" ref="S34:S36" si="10">((((N34*(1+$D$7))+(P34*(1+$D$5+$D$6)))*(1+$D$8)))/I34</f>
        <v>746.68995813731681</v>
      </c>
      <c r="T34" s="155">
        <f t="shared" ref="T34:T36" si="11">S34*I34</f>
        <v>746.68995813731681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9.5382496221612278</v>
      </c>
      <c r="L35" s="64">
        <f t="shared" si="7"/>
        <v>9.5382496221612278</v>
      </c>
      <c r="M35" s="62">
        <f>IF(VLOOKUP(E35,'HOURLY RATES'!C$6:D$105,2,0)=0,$E$3,VLOOKUP(E35,'HOURLY RATES'!C$6:D$105,2,0))</f>
        <v>55.06</v>
      </c>
      <c r="N35" s="62">
        <f t="shared" si="8"/>
        <v>525.1760241961972</v>
      </c>
      <c r="O35" s="65"/>
      <c r="P35" s="65"/>
      <c r="Q35" s="66">
        <f t="shared" si="9"/>
        <v>525.1760241961972</v>
      </c>
      <c r="R35" s="175"/>
      <c r="S35" s="154">
        <f t="shared" si="10"/>
        <v>666.31708069892522</v>
      </c>
      <c r="T35" s="155">
        <f t="shared" si="11"/>
        <v>666.31708069892522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24.123977643598437</v>
      </c>
      <c r="L36" s="64">
        <f t="shared" si="7"/>
        <v>24.123977643598437</v>
      </c>
      <c r="M36" s="62">
        <f>IF(VLOOKUP(E36,'HOURLY RATES'!C$6:D$105,2,0)=0,$E$3,VLOOKUP(E36,'HOURLY RATES'!C$6:D$105,2,0))</f>
        <v>55.06</v>
      </c>
      <c r="N36" s="62">
        <f t="shared" si="8"/>
        <v>1328.26620905653</v>
      </c>
      <c r="O36" s="65"/>
      <c r="P36" s="65"/>
      <c r="Q36" s="66">
        <f t="shared" si="9"/>
        <v>1328.26620905653</v>
      </c>
      <c r="R36" s="175"/>
      <c r="S36" s="154">
        <f t="shared" si="10"/>
        <v>1685.2377527404722</v>
      </c>
      <c r="T36" s="155">
        <f t="shared" si="11"/>
        <v>1685.2377527404722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6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2.5%*($U$18)/M44</f>
        <v>92.784529398455533</v>
      </c>
      <c r="L44" s="64">
        <f t="shared" si="13"/>
        <v>92.784529398455533</v>
      </c>
      <c r="M44" s="62">
        <f>IF(VLOOKUP(E44,'HOURLY RATES'!C$6:D$105,2,0)=0,$E$3,VLOOKUP(E44,'HOURLY RATES'!C$6:D$105,2,0))</f>
        <v>55.06</v>
      </c>
      <c r="N44" s="62">
        <f t="shared" si="14"/>
        <v>5108.7161886789618</v>
      </c>
      <c r="O44" s="65"/>
      <c r="P44" s="65"/>
      <c r="Q44" s="66">
        <f t="shared" si="3"/>
        <v>5108.7161886789618</v>
      </c>
      <c r="R44" s="175"/>
      <c r="S44" s="154">
        <f t="shared" si="15"/>
        <v>6481.6836643864317</v>
      </c>
      <c r="T44" s="155">
        <f t="shared" si="16"/>
        <v>6481.6836643864317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24.123977643598437</v>
      </c>
      <c r="L55" s="64">
        <f t="shared" si="23"/>
        <v>24.123977643598437</v>
      </c>
      <c r="M55" s="62">
        <f>IF(VLOOKUP(E55,'HOURLY RATES'!C$6:D$105,2,0)=0,$E$3,VLOOKUP(E55,'HOURLY RATES'!C$6:D$105,2,0))</f>
        <v>55.06</v>
      </c>
      <c r="N55" s="62">
        <f t="shared" si="24"/>
        <v>1328.26620905653</v>
      </c>
      <c r="O55" s="65"/>
      <c r="P55" s="65"/>
      <c r="Q55" s="66">
        <f t="shared" si="3"/>
        <v>1328.26620905653</v>
      </c>
      <c r="R55" s="175"/>
      <c r="S55" s="154">
        <f t="shared" si="25"/>
        <v>1685.2377527404722</v>
      </c>
      <c r="T55" s="155">
        <f t="shared" si="26"/>
        <v>1685.2377527404722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4%*($U$18)/M65</f>
        <v>148.45524703752884</v>
      </c>
      <c r="L65" s="64">
        <f t="shared" ref="L65" si="32">K65*I65</f>
        <v>148.45524703752884</v>
      </c>
      <c r="M65" s="62">
        <f>IF(VLOOKUP(E65,'HOURLY RATES'!C$6:D$105,2,0)=0,$E$3,VLOOKUP(E65,'HOURLY RATES'!C$6:D$105,2,0))</f>
        <v>55.06</v>
      </c>
      <c r="N65" s="62">
        <f t="shared" ref="N65" si="33">M65*L65</f>
        <v>8173.9459018863381</v>
      </c>
      <c r="O65" s="65"/>
      <c r="P65" s="65"/>
      <c r="Q65" s="66">
        <f t="shared" ref="Q65" si="34">P65+N65</f>
        <v>8173.9459018863381</v>
      </c>
      <c r="R65" s="175"/>
      <c r="S65" s="154">
        <f>((((N65*(1+$D$7))+(P65*(1+$D$5+$D$6)))*(1+$D$8)))/I65</f>
        <v>10370.693863018292</v>
      </c>
      <c r="T65" s="155">
        <f>S65*I65</f>
        <v>10370.693863018292</v>
      </c>
    </row>
    <row r="66" spans="1:22" s="7" customFormat="1" x14ac:dyDescent="0.25">
      <c r="A66" s="219" t="str">
        <f>IF(J66&lt;&gt;"",1+MAX($A$18:A65),"")</f>
        <v/>
      </c>
      <c r="B66" s="242"/>
      <c r="C66" s="243"/>
      <c r="D66" s="244"/>
      <c r="E66" s="245"/>
      <c r="F66" s="246" t="s">
        <v>219</v>
      </c>
      <c r="G66" s="247"/>
      <c r="H66" s="248"/>
      <c r="I66" s="249"/>
      <c r="J66" s="250"/>
      <c r="K66" s="251"/>
      <c r="L66" s="252"/>
      <c r="M66" s="225"/>
      <c r="N66" s="225"/>
      <c r="O66" s="226"/>
      <c r="P66" s="226"/>
      <c r="Q66" s="227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757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SUM(Q68:Q76)</f>
        <v>204348.64754715844</v>
      </c>
      <c r="S67" s="154"/>
      <c r="T67" s="155"/>
      <c r="U67" s="13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765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72</v>
      </c>
      <c r="F71" s="259" t="s">
        <v>766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6" si="35">(G71*(1+H71))</f>
        <v>1</v>
      </c>
      <c r="J71" s="104" t="s">
        <v>195</v>
      </c>
      <c r="K71" s="177">
        <v>278.17183680000011</v>
      </c>
      <c r="L71" s="261">
        <f t="shared" ref="L71:L76" si="36">K71*I71</f>
        <v>278.17183680000011</v>
      </c>
      <c r="M71" s="262">
        <f>IF(VLOOKUP(E71,'HOURLY RATES'!C$6:D$105,2,0)=0,$E$3,VLOOKUP(E71,'HOURLY RATES'!C$6:D$105,2,0))</f>
        <v>37.29</v>
      </c>
      <c r="N71" s="262">
        <f t="shared" ref="N71:N76" si="37">M71*L71</f>
        <v>10373.027794272004</v>
      </c>
      <c r="O71" s="263"/>
      <c r="P71" s="65">
        <f>O71*I71</f>
        <v>0</v>
      </c>
      <c r="Q71" s="66">
        <f>P71+N71</f>
        <v>10373.027794272004</v>
      </c>
      <c r="R71" s="179"/>
      <c r="S71" s="154">
        <f t="shared" ref="S71:S76" si="38">((((N71*(1+$D$7))+(P71*(1+$D$5+$D$6)))*(1+$D$8)))/I71</f>
        <v>13160.779013982605</v>
      </c>
      <c r="T71" s="155">
        <f t="shared" ref="T71:T76" si="39">S71*I71</f>
        <v>13160.779013982605</v>
      </c>
    </row>
    <row r="72" spans="1:22" s="7" customFormat="1" ht="46.8" x14ac:dyDescent="0.25">
      <c r="A72" s="176">
        <f>IF(J72&lt;&gt;"",1+MAX($A$18:A71),"")</f>
        <v>35</v>
      </c>
      <c r="B72" s="54" t="s">
        <v>718</v>
      </c>
      <c r="C72" s="67"/>
      <c r="D72" s="105"/>
      <c r="E72" s="239" t="s">
        <v>72</v>
      </c>
      <c r="F72" s="259" t="s">
        <v>767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243.40035720000003</v>
      </c>
      <c r="L72" s="261">
        <f t="shared" si="36"/>
        <v>243.40035720000003</v>
      </c>
      <c r="M72" s="262">
        <f>IF(VLOOKUP(E72,'HOURLY RATES'!C$6:D$105,2,0)=0,$E$3,VLOOKUP(E72,'HOURLY RATES'!C$6:D$105,2,0))</f>
        <v>37.29</v>
      </c>
      <c r="N72" s="262">
        <f t="shared" si="37"/>
        <v>9076.3993199880006</v>
      </c>
      <c r="O72" s="263"/>
      <c r="P72" s="65">
        <f>O72*I72</f>
        <v>0</v>
      </c>
      <c r="Q72" s="66">
        <f>P72+N72</f>
        <v>9076.3993199880006</v>
      </c>
      <c r="R72" s="179"/>
      <c r="S72" s="154">
        <f t="shared" si="38"/>
        <v>11515.681637234775</v>
      </c>
      <c r="T72" s="155">
        <f t="shared" si="39"/>
        <v>11515.681637234775</v>
      </c>
    </row>
    <row r="73" spans="1:22" s="7" customFormat="1" ht="46.8" x14ac:dyDescent="0.25">
      <c r="A73" s="176">
        <f>IF(J73&lt;&gt;"",1+MAX($A$18:A72),"")</f>
        <v>36</v>
      </c>
      <c r="B73" s="54" t="s">
        <v>718</v>
      </c>
      <c r="C73" s="67"/>
      <c r="D73" s="105"/>
      <c r="E73" s="239" t="s">
        <v>72</v>
      </c>
      <c r="F73" s="259" t="s">
        <v>768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1008.3729084000003</v>
      </c>
      <c r="L73" s="261">
        <f t="shared" si="36"/>
        <v>1008.3729084000003</v>
      </c>
      <c r="M73" s="262">
        <f>IF(VLOOKUP(E73,'HOURLY RATES'!C$6:D$105,2,0)=0,$E$3,VLOOKUP(E73,'HOURLY RATES'!C$6:D$105,2,0))</f>
        <v>37.29</v>
      </c>
      <c r="N73" s="262">
        <f t="shared" si="37"/>
        <v>37602.225754236009</v>
      </c>
      <c r="O73" s="263"/>
      <c r="P73" s="65">
        <f>O73*I73</f>
        <v>0</v>
      </c>
      <c r="Q73" s="66">
        <f>P73+N73</f>
        <v>37602.225754236009</v>
      </c>
      <c r="R73" s="179"/>
      <c r="S73" s="154">
        <f t="shared" si="38"/>
        <v>47707.823925686935</v>
      </c>
      <c r="T73" s="155">
        <f t="shared" si="39"/>
        <v>47707.823925686935</v>
      </c>
    </row>
    <row r="74" spans="1:22" s="7" customFormat="1" ht="46.8" x14ac:dyDescent="0.25">
      <c r="A74" s="176">
        <f>IF(J74&lt;&gt;"",1+MAX($A$18:A73),"")</f>
        <v>37</v>
      </c>
      <c r="B74" s="54" t="s">
        <v>718</v>
      </c>
      <c r="C74" s="67"/>
      <c r="D74" s="105"/>
      <c r="E74" s="239" t="s">
        <v>72</v>
      </c>
      <c r="F74" s="259" t="s">
        <v>769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3477.1479600000002</v>
      </c>
      <c r="L74" s="261">
        <f t="shared" si="36"/>
        <v>3477.1479600000002</v>
      </c>
      <c r="M74" s="262">
        <f>IF(VLOOKUP(E74,'HOURLY RATES'!C$6:D$105,2,0)=0,$E$3,VLOOKUP(E74,'HOURLY RATES'!C$6:D$105,2,0))</f>
        <v>37.29</v>
      </c>
      <c r="N74" s="262">
        <f t="shared" si="37"/>
        <v>129662.84742840001</v>
      </c>
      <c r="O74" s="263"/>
      <c r="P74" s="65">
        <f>O74*I74</f>
        <v>0</v>
      </c>
      <c r="Q74" s="66">
        <f>P74+N74</f>
        <v>129662.84742840001</v>
      </c>
      <c r="R74" s="179"/>
      <c r="S74" s="154">
        <f t="shared" si="38"/>
        <v>164509.73767478252</v>
      </c>
      <c r="T74" s="155">
        <f t="shared" si="39"/>
        <v>164509.73767478252</v>
      </c>
    </row>
    <row r="75" spans="1:22" s="7" customFormat="1" ht="46.8" x14ac:dyDescent="0.25">
      <c r="A75" s="176">
        <f>IF(J75&lt;&gt;"",1+MAX($A$18:A74),"")</f>
        <v>38</v>
      </c>
      <c r="B75" s="54" t="s">
        <v>718</v>
      </c>
      <c r="C75" s="67"/>
      <c r="D75" s="105"/>
      <c r="E75" s="239" t="s">
        <v>72</v>
      </c>
      <c r="F75" s="259" t="s">
        <v>770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si="35"/>
        <v>1</v>
      </c>
      <c r="J75" s="104" t="s">
        <v>195</v>
      </c>
      <c r="K75" s="177">
        <v>139.08591840000005</v>
      </c>
      <c r="L75" s="261">
        <f t="shared" si="36"/>
        <v>139.08591840000005</v>
      </c>
      <c r="M75" s="262">
        <f>IF(VLOOKUP(E75,'HOURLY RATES'!C$6:D$105,2,0)=0,$E$3,VLOOKUP(E75,'HOURLY RATES'!C$6:D$105,2,0))</f>
        <v>37.29</v>
      </c>
      <c r="N75" s="262">
        <f t="shared" si="37"/>
        <v>5186.513897136002</v>
      </c>
      <c r="O75" s="263"/>
      <c r="P75" s="65">
        <f>O75*I75</f>
        <v>0</v>
      </c>
      <c r="Q75" s="66">
        <f>P75+N75</f>
        <v>5186.513897136002</v>
      </c>
      <c r="R75" s="179"/>
      <c r="S75" s="154">
        <f t="shared" si="38"/>
        <v>6580.3895069913024</v>
      </c>
      <c r="T75" s="155">
        <f t="shared" si="39"/>
        <v>6580.3895069913024</v>
      </c>
    </row>
    <row r="76" spans="1:22" s="7" customFormat="1" ht="46.8" x14ac:dyDescent="0.25">
      <c r="A76" s="176">
        <f>IF(J76&lt;&gt;"",1+MAX($A$18:A75),"")</f>
        <v>39</v>
      </c>
      <c r="B76" s="54" t="s">
        <v>718</v>
      </c>
      <c r="C76" s="67"/>
      <c r="D76" s="105"/>
      <c r="E76" s="239" t="s">
        <v>72</v>
      </c>
      <c r="F76" s="259" t="s">
        <v>771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333.80620415999999</v>
      </c>
      <c r="L76" s="261">
        <f t="shared" si="36"/>
        <v>333.80620415999999</v>
      </c>
      <c r="M76" s="262">
        <f>IF(VLOOKUP(E76,'HOURLY RATES'!C$6:D$105,2,0)=0,$E$3,VLOOKUP(E76,'HOURLY RATES'!C$6:D$105,2,0))</f>
        <v>37.29</v>
      </c>
      <c r="N76" s="262">
        <f t="shared" si="37"/>
        <v>12447.633353126399</v>
      </c>
      <c r="O76" s="263"/>
      <c r="P76" s="65">
        <f t="shared" ref="P76" si="40">O76*I76</f>
        <v>0</v>
      </c>
      <c r="Q76" s="66">
        <f t="shared" ref="Q76" si="41">P76+N76</f>
        <v>12447.633353126399</v>
      </c>
      <c r="R76" s="179"/>
      <c r="S76" s="154">
        <f t="shared" si="38"/>
        <v>15792.934816779116</v>
      </c>
      <c r="T76" s="155">
        <f t="shared" si="39"/>
        <v>15792.934816779116</v>
      </c>
    </row>
    <row r="77" spans="1:22" s="7" customFormat="1" x14ac:dyDescent="0.25">
      <c r="A77" s="219" t="str">
        <f>IF(J77&lt;&gt;"",1+MAX($A$18:A76),"")</f>
        <v/>
      </c>
      <c r="B77" s="220"/>
      <c r="C77" s="220"/>
      <c r="D77" s="221"/>
      <c r="E77" s="241"/>
      <c r="F77" s="237" t="s">
        <v>219</v>
      </c>
      <c r="G77" s="222"/>
      <c r="H77" s="222"/>
      <c r="I77" s="222"/>
      <c r="J77" s="223"/>
      <c r="K77" s="222"/>
      <c r="L77" s="224"/>
      <c r="M77" s="225"/>
      <c r="N77" s="225"/>
      <c r="O77" s="226"/>
      <c r="P77" s="226"/>
      <c r="Q77" s="227"/>
      <c r="R77" s="179"/>
      <c r="S77" s="154"/>
      <c r="T77" s="155"/>
    </row>
    <row r="78" spans="1:22" s="7" customFormat="1" x14ac:dyDescent="0.25">
      <c r="A78" s="308" t="s">
        <v>51</v>
      </c>
      <c r="B78" s="308"/>
      <c r="C78" s="311"/>
      <c r="D78" s="312"/>
      <c r="E78" s="312"/>
      <c r="F78" s="312"/>
      <c r="G78" s="312"/>
      <c r="H78" s="312"/>
      <c r="I78" s="312"/>
      <c r="J78" s="313"/>
      <c r="K78" s="229" t="s">
        <v>227</v>
      </c>
      <c r="L78" s="230">
        <f>SUM(L18:L77)</f>
        <v>5826.8137558514272</v>
      </c>
      <c r="M78" s="228" t="s">
        <v>228</v>
      </c>
      <c r="N78" s="231">
        <f>SUM(N18:N77)</f>
        <v>223445.02866044038</v>
      </c>
      <c r="O78" s="228" t="s">
        <v>229</v>
      </c>
      <c r="P78" s="231">
        <f>SUM(P18:P77)</f>
        <v>0</v>
      </c>
      <c r="Q78" s="232">
        <f>SUM(Q18:Q77)</f>
        <v>223445.02866044038</v>
      </c>
      <c r="R78" s="232">
        <f>SUM(R18:R77)</f>
        <v>223445.02866044041</v>
      </c>
      <c r="S78" s="156"/>
      <c r="T78" s="157">
        <f>SUM(T18:T77)</f>
        <v>283495.88011293369</v>
      </c>
      <c r="U78" s="1"/>
      <c r="V78" s="1"/>
    </row>
    <row r="79" spans="1:22" s="7" customFormat="1" ht="16.2" thickBot="1" x14ac:dyDescent="0.3">
      <c r="A79" s="309" t="s">
        <v>52</v>
      </c>
      <c r="B79" s="310"/>
      <c r="C79" s="41"/>
      <c r="D79" s="41"/>
      <c r="E79" s="42"/>
      <c r="F79" s="43"/>
      <c r="G79" s="44"/>
      <c r="H79" s="44"/>
      <c r="I79" s="44"/>
      <c r="J79" s="41"/>
      <c r="K79" s="41"/>
      <c r="L79" s="41"/>
      <c r="M79" s="76">
        <f>D5</f>
        <v>9.146E-2</v>
      </c>
      <c r="N79" s="77"/>
      <c r="O79" s="77"/>
      <c r="P79" s="77">
        <f>P78*M79</f>
        <v>0</v>
      </c>
      <c r="Q79" s="77">
        <f>P79+N79</f>
        <v>0</v>
      </c>
      <c r="R79" s="180">
        <f>Q79</f>
        <v>0</v>
      </c>
      <c r="S79" s="156"/>
      <c r="T79" s="156"/>
      <c r="U79" s="1"/>
      <c r="V79" s="1"/>
    </row>
    <row r="80" spans="1:22" s="7" customFormat="1" ht="16.8" thickTop="1" thickBot="1" x14ac:dyDescent="0.3">
      <c r="A80" s="181" t="s">
        <v>230</v>
      </c>
      <c r="B80" s="51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52">
        <f>D6</f>
        <v>0.3</v>
      </c>
      <c r="N80" s="50"/>
      <c r="O80" s="50"/>
      <c r="P80" s="50">
        <f>P78*M80</f>
        <v>0</v>
      </c>
      <c r="Q80" s="50">
        <f>P80+N80</f>
        <v>0</v>
      </c>
      <c r="R80" s="182">
        <f>Q80</f>
        <v>0</v>
      </c>
      <c r="S80" s="156"/>
      <c r="T80" s="156"/>
      <c r="U80" s="1"/>
      <c r="V80" s="1"/>
    </row>
    <row r="81" spans="1:22" s="7" customFormat="1" ht="16.8" thickTop="1" thickBot="1" x14ac:dyDescent="0.3">
      <c r="A81" s="181" t="s">
        <v>231</v>
      </c>
      <c r="B81" s="51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52">
        <f>D7</f>
        <v>0.25</v>
      </c>
      <c r="N81" s="50">
        <f>N78*M81</f>
        <v>55861.257165110095</v>
      </c>
      <c r="O81" s="50"/>
      <c r="P81" s="50"/>
      <c r="Q81" s="50">
        <f>P81+N81</f>
        <v>55861.257165110095</v>
      </c>
      <c r="R81" s="182">
        <f>Q81</f>
        <v>55861.257165110095</v>
      </c>
      <c r="S81" s="156"/>
      <c r="T81" s="156"/>
      <c r="U81" s="1"/>
      <c r="V81" s="1"/>
    </row>
    <row r="82" spans="1:22" s="7" customFormat="1" ht="16.8" thickTop="1" thickBot="1" x14ac:dyDescent="0.3">
      <c r="A82" s="299" t="s">
        <v>232</v>
      </c>
      <c r="B82" s="300"/>
      <c r="C82" s="45"/>
      <c r="D82" s="45"/>
      <c r="E82" s="46"/>
      <c r="F82" s="47"/>
      <c r="G82" s="48"/>
      <c r="H82" s="48"/>
      <c r="I82" s="48"/>
      <c r="J82" s="45"/>
      <c r="K82" s="45"/>
      <c r="L82" s="45"/>
      <c r="M82" s="49">
        <f>D8</f>
        <v>1.4999999999999999E-2</v>
      </c>
      <c r="N82" s="50">
        <f>(N78+N79+N80+N81)*M82</f>
        <v>4189.5942873832573</v>
      </c>
      <c r="O82" s="50"/>
      <c r="P82" s="50">
        <f>(P78+P79+P80+P81)*M82</f>
        <v>0</v>
      </c>
      <c r="Q82" s="50">
        <f>P82+N82</f>
        <v>4189.5942873832573</v>
      </c>
      <c r="R82" s="182">
        <f>Q82</f>
        <v>4189.5942873832573</v>
      </c>
      <c r="S82" s="156"/>
      <c r="T82" s="156"/>
      <c r="U82" s="1"/>
      <c r="V82" s="1"/>
    </row>
    <row r="83" spans="1:22" s="7" customFormat="1" ht="16.2" thickTop="1" x14ac:dyDescent="0.25">
      <c r="A83" s="301" t="s">
        <v>53</v>
      </c>
      <c r="B83" s="302"/>
      <c r="C83" s="183"/>
      <c r="D83" s="183"/>
      <c r="E83" s="184"/>
      <c r="F83" s="185"/>
      <c r="G83" s="186"/>
      <c r="H83" s="186"/>
      <c r="I83" s="186"/>
      <c r="J83" s="183"/>
      <c r="K83" s="183"/>
      <c r="L83" s="183"/>
      <c r="M83" s="187"/>
      <c r="N83" s="188">
        <f>SUM(N78:N82)</f>
        <v>283495.88011293375</v>
      </c>
      <c r="O83" s="187"/>
      <c r="P83" s="188">
        <f>SUM(P78:P82)</f>
        <v>0</v>
      </c>
      <c r="Q83" s="188">
        <f>SUM(Q78:Q82)</f>
        <v>283495.88011293375</v>
      </c>
      <c r="R83" s="189">
        <f>SUM(R78:R82)</f>
        <v>283495.88011293375</v>
      </c>
      <c r="S83" s="156"/>
      <c r="T83" s="157">
        <f>T78</f>
        <v>283495.88011293369</v>
      </c>
      <c r="U83" s="1"/>
      <c r="V83" s="1"/>
    </row>
  </sheetData>
  <autoFilter ref="J1:J119" xr:uid="{00000000-0001-0000-0300-000000000000}"/>
  <mergeCells count="8">
    <mergeCell ref="A82:B82"/>
    <mergeCell ref="A83:B83"/>
    <mergeCell ref="A2:R2"/>
    <mergeCell ref="B3:E3"/>
    <mergeCell ref="E16:F16"/>
    <mergeCell ref="A78:B78"/>
    <mergeCell ref="A79:B79"/>
    <mergeCell ref="C78:J78"/>
  </mergeCells>
  <dataValidations count="1">
    <dataValidation type="list" allowBlank="1" showInputMessage="1" showErrorMessage="1" sqref="E63" xr:uid="{BB7B4EA9-13B0-4925-80AA-2ED5CE0FD009}">
      <formula1>#REF!</formula1>
    </dataValidation>
  </dataValidations>
  <hyperlinks>
    <hyperlink ref="B3:E3" location="'COST SUMMARY'!A1" display="CLICK HERE TO GO BACK TO COST SUMMARY" xr:uid="{CC3BF7DE-047C-4819-B9FB-8E0CD0A578DB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62997D6-6EEB-45B2-84D5-54F298EFB57D}">
          <x14:formula1>
            <xm:f>'HOURLY RATES'!$B$116:$B$126</xm:f>
          </x14:formula1>
          <xm:sqref>J19:J66 J71:J76</xm:sqref>
        </x14:dataValidation>
        <x14:dataValidation type="list" allowBlank="1" showInputMessage="1" showErrorMessage="1" xr:uid="{59C34BA1-4D78-42B7-88CF-CCD1E8C2C359}">
          <x14:formula1>
            <xm:f>'HOURLY RATES'!$C$6:$C$105</xm:f>
          </x14:formula1>
          <xm:sqref>E21:E32 E60:E62 E54:E57 E47:E51 E34:E36 E39:E44 E65:E66 E71:E76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10710-F6D6-4E5F-A182-2B844B5D10FE}">
  <sheetPr>
    <tabColor rgb="FF92D050"/>
    <pageSetUpPr fitToPage="1"/>
  </sheetPr>
  <dimension ref="A1:V83"/>
  <sheetViews>
    <sheetView zoomScale="55" zoomScaleNormal="55" zoomScaleSheetLayoutView="40" workbookViewId="0">
      <pane ySplit="1" topLeftCell="A32" activePane="bottomLeft" state="frozen"/>
      <selection pane="bottomLeft" activeCell="K45" sqref="K45"/>
    </sheetView>
  </sheetViews>
  <sheetFormatPr defaultColWidth="8.90625" defaultRowHeight="15.6" x14ac:dyDescent="0.25"/>
  <cols>
    <col min="1" max="1" width="12.81640625" style="4" customWidth="1"/>
    <col min="2" max="2" width="24.81640625" style="4" customWidth="1"/>
    <col min="3" max="3" width="22.81640625" style="4" customWidth="1"/>
    <col min="4" max="4" width="14.90625" style="4" bestFit="1" customWidth="1"/>
    <col min="5" max="5" width="34.453125" style="4" customWidth="1"/>
    <col min="6" max="6" width="84.36328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6" style="4" customWidth="1"/>
    <col min="11" max="11" width="21.453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6.36328125" style="6" customWidth="1"/>
    <col min="17" max="17" width="20.7265625" style="6" customWidth="1"/>
    <col min="18" max="18" width="15.26953125" style="1" customWidth="1"/>
    <col min="19" max="20" width="21.7265625" style="1" bestFit="1" customWidth="1"/>
    <col min="21" max="21" width="12.6328125" style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Q78</f>
        <v>1706317.2940737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P78*D5</f>
        <v>0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30">
        <v>0.3</v>
      </c>
      <c r="E6" s="23">
        <f>P78*D6</f>
        <v>0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31">
        <v>0.25</v>
      </c>
      <c r="E7" s="24">
        <f>N78*D7</f>
        <v>426579.32351842499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31993.449263881877</v>
      </c>
      <c r="F8" s="195" t="s">
        <v>178</v>
      </c>
      <c r="G8" s="146"/>
      <c r="H8" s="194"/>
      <c r="I8" s="160"/>
      <c r="J8" s="161"/>
      <c r="K8" s="166" t="s">
        <v>855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2164890.0668560071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93030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>
        <f>E9/K10</f>
        <v>23.270881079823788</v>
      </c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72"/>
      <c r="B18" s="72"/>
      <c r="C18" s="72"/>
      <c r="D18" s="72" t="s">
        <v>24</v>
      </c>
      <c r="E18" s="238"/>
      <c r="F18" s="74" t="s">
        <v>194</v>
      </c>
      <c r="G18" s="73"/>
      <c r="H18" s="74"/>
      <c r="I18" s="75"/>
      <c r="J18" s="75"/>
      <c r="K18" s="74"/>
      <c r="L18" s="74"/>
      <c r="M18" s="74"/>
      <c r="N18" s="74"/>
      <c r="O18" s="74"/>
      <c r="P18" s="74"/>
      <c r="Q18" s="74"/>
      <c r="R18" s="172">
        <f>SUM(Q19:Q65)</f>
        <v>145827.7480737</v>
      </c>
      <c r="S18" s="154"/>
      <c r="T18" s="155"/>
      <c r="U18" s="13">
        <f>SUM(Q68:Q77)</f>
        <v>1560489.5459999999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283.41619070105338</v>
      </c>
      <c r="L27" s="64">
        <f t="shared" si="1"/>
        <v>283.41619070105338</v>
      </c>
      <c r="M27" s="62">
        <f>IF(VLOOKUP(E27,'HOURLY RATES'!C$6:D$105,2,0)=0,$E$3,VLOOKUP(E27,'HOURLY RATES'!C$6:D$105,2,0))</f>
        <v>55.06</v>
      </c>
      <c r="N27" s="62">
        <f t="shared" si="2"/>
        <v>15604.89546</v>
      </c>
      <c r="O27" s="65"/>
      <c r="P27" s="65"/>
      <c r="Q27" s="66">
        <f t="shared" si="3"/>
        <v>15604.89546</v>
      </c>
      <c r="R27" s="175"/>
      <c r="S27" s="154">
        <f t="shared" si="4"/>
        <v>19798.711114874997</v>
      </c>
      <c r="T27" s="155">
        <f t="shared" si="5"/>
        <v>19798.711114874997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81.623862921903367</v>
      </c>
      <c r="L34" s="64">
        <f t="shared" ref="L34:L36" si="7">K34*I34</f>
        <v>81.623862921903367</v>
      </c>
      <c r="M34" s="62">
        <f>IF(VLOOKUP(E34,'HOURLY RATES'!C$6:D$105,2,0)=0,$E$3,VLOOKUP(E34,'HOURLY RATES'!C$6:D$105,2,0))</f>
        <v>55.06</v>
      </c>
      <c r="N34" s="62">
        <f t="shared" ref="N34:N36" si="8">M34*L34</f>
        <v>4494.2098924799993</v>
      </c>
      <c r="O34" s="65"/>
      <c r="P34" s="65"/>
      <c r="Q34" s="66">
        <f t="shared" ref="Q34:Q36" si="9">P34+N34</f>
        <v>4494.2098924799993</v>
      </c>
      <c r="R34" s="175"/>
      <c r="S34" s="154">
        <f t="shared" ref="S34:S36" si="10">((((N34*(1+$D$7))+(P34*(1+$D$5+$D$6)))*(1+$D$8)))/I34</f>
        <v>5702.0288010839995</v>
      </c>
      <c r="T34" s="155">
        <f t="shared" ref="T34:T36" si="11">S34*I34</f>
        <v>5702.0288010839995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72.837961010170716</v>
      </c>
      <c r="L35" s="64">
        <f t="shared" si="7"/>
        <v>72.837961010170716</v>
      </c>
      <c r="M35" s="62">
        <f>IF(VLOOKUP(E35,'HOURLY RATES'!C$6:D$105,2,0)=0,$E$3,VLOOKUP(E35,'HOURLY RATES'!C$6:D$105,2,0))</f>
        <v>55.06</v>
      </c>
      <c r="N35" s="62">
        <f t="shared" si="8"/>
        <v>4010.4581332199996</v>
      </c>
      <c r="O35" s="65"/>
      <c r="P35" s="65"/>
      <c r="Q35" s="66">
        <f t="shared" si="9"/>
        <v>4010.4581332199996</v>
      </c>
      <c r="R35" s="175"/>
      <c r="S35" s="154">
        <f t="shared" si="10"/>
        <v>5088.2687565228744</v>
      </c>
      <c r="T35" s="155">
        <f t="shared" si="11"/>
        <v>5088.2687565228744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184.22052395568468</v>
      </c>
      <c r="L36" s="64">
        <f t="shared" si="7"/>
        <v>184.22052395568468</v>
      </c>
      <c r="M36" s="62">
        <f>IF(VLOOKUP(E36,'HOURLY RATES'!C$6:D$105,2,0)=0,$E$3,VLOOKUP(E36,'HOURLY RATES'!C$6:D$105,2,0))</f>
        <v>55.06</v>
      </c>
      <c r="N36" s="62">
        <f t="shared" si="8"/>
        <v>10143.182048999999</v>
      </c>
      <c r="O36" s="65"/>
      <c r="P36" s="65"/>
      <c r="Q36" s="66">
        <f t="shared" si="9"/>
        <v>10143.182048999999</v>
      </c>
      <c r="R36" s="175"/>
      <c r="S36" s="154">
        <f t="shared" si="10"/>
        <v>12869.162224668748</v>
      </c>
      <c r="T36" s="155">
        <f t="shared" si="11"/>
        <v>12869.162224668748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6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2.5%*($U$18)/M44</f>
        <v>708.54047675263348</v>
      </c>
      <c r="L44" s="64">
        <f t="shared" si="13"/>
        <v>708.54047675263348</v>
      </c>
      <c r="M44" s="62">
        <f>IF(VLOOKUP(E44,'HOURLY RATES'!C$6:D$105,2,0)=0,$E$3,VLOOKUP(E44,'HOURLY RATES'!C$6:D$105,2,0))</f>
        <v>55.06</v>
      </c>
      <c r="N44" s="62">
        <f t="shared" si="14"/>
        <v>39012.238649999999</v>
      </c>
      <c r="O44" s="65"/>
      <c r="P44" s="65"/>
      <c r="Q44" s="66">
        <f t="shared" si="3"/>
        <v>39012.238649999999</v>
      </c>
      <c r="R44" s="175"/>
      <c r="S44" s="154">
        <f t="shared" si="15"/>
        <v>49496.777787187501</v>
      </c>
      <c r="T44" s="155">
        <f t="shared" si="16"/>
        <v>49496.777787187501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184.22052395568468</v>
      </c>
      <c r="L55" s="64">
        <f t="shared" si="23"/>
        <v>184.22052395568468</v>
      </c>
      <c r="M55" s="62">
        <f>IF(VLOOKUP(E55,'HOURLY RATES'!C$6:D$105,2,0)=0,$E$3,VLOOKUP(E55,'HOURLY RATES'!C$6:D$105,2,0))</f>
        <v>55.06</v>
      </c>
      <c r="N55" s="62">
        <f t="shared" si="24"/>
        <v>10143.182048999999</v>
      </c>
      <c r="O55" s="65"/>
      <c r="P55" s="65"/>
      <c r="Q55" s="66">
        <f t="shared" si="3"/>
        <v>10143.182048999999</v>
      </c>
      <c r="R55" s="175"/>
      <c r="S55" s="154">
        <f t="shared" si="25"/>
        <v>12869.162224668748</v>
      </c>
      <c r="T55" s="155">
        <f t="shared" si="26"/>
        <v>12869.162224668748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4%*($U$18)/M65</f>
        <v>1133.6647628042135</v>
      </c>
      <c r="L65" s="64">
        <f t="shared" ref="L65" si="32">K65*I65</f>
        <v>1133.6647628042135</v>
      </c>
      <c r="M65" s="62">
        <f>IF(VLOOKUP(E65,'HOURLY RATES'!C$6:D$105,2,0)=0,$E$3,VLOOKUP(E65,'HOURLY RATES'!C$6:D$105,2,0))</f>
        <v>55.06</v>
      </c>
      <c r="N65" s="62">
        <f t="shared" ref="N65" si="33">M65*L65</f>
        <v>62419.581839999999</v>
      </c>
      <c r="O65" s="65"/>
      <c r="P65" s="65"/>
      <c r="Q65" s="66">
        <f t="shared" ref="Q65" si="34">P65+N65</f>
        <v>62419.581839999999</v>
      </c>
      <c r="R65" s="175"/>
      <c r="S65" s="154">
        <f>((((N65*(1+$D$7))+(P65*(1+$D$5+$D$6)))*(1+$D$8)))/I65</f>
        <v>79194.844459499989</v>
      </c>
      <c r="T65" s="155">
        <f>S65*I65</f>
        <v>79194.844459499989</v>
      </c>
    </row>
    <row r="66" spans="1:22" s="7" customFormat="1" x14ac:dyDescent="0.25">
      <c r="A66" s="219" t="str">
        <f>IF(J66&lt;&gt;"",1+MAX($A$18:A65),"")</f>
        <v/>
      </c>
      <c r="B66" s="242"/>
      <c r="C66" s="243"/>
      <c r="D66" s="244"/>
      <c r="E66" s="245"/>
      <c r="F66" s="246" t="s">
        <v>219</v>
      </c>
      <c r="G66" s="247"/>
      <c r="H66" s="248"/>
      <c r="I66" s="249"/>
      <c r="J66" s="250"/>
      <c r="K66" s="251"/>
      <c r="L66" s="252"/>
      <c r="M66" s="225"/>
      <c r="N66" s="225"/>
      <c r="O66" s="226"/>
      <c r="P66" s="226"/>
      <c r="Q66" s="227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757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SUM(Q68:Q76)</f>
        <v>1560489.5459999999</v>
      </c>
      <c r="S67" s="154"/>
      <c r="T67" s="155"/>
      <c r="U67" s="13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772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72</v>
      </c>
      <c r="F71" s="259" t="s">
        <v>773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6" si="35">(G71*(1+H71))</f>
        <v>1</v>
      </c>
      <c r="J71" s="104" t="s">
        <v>195</v>
      </c>
      <c r="K71" s="177">
        <v>2511.3600000000006</v>
      </c>
      <c r="L71" s="64">
        <f t="shared" ref="L71:L76" si="36">K71*I71</f>
        <v>2511.3600000000006</v>
      </c>
      <c r="M71" s="62">
        <f>IF(VLOOKUP(E71,'HOURLY RATES'!C$6:D$105,2,0)=0,$E$3,VLOOKUP(E71,'HOURLY RATES'!C$6:D$105,2,0))</f>
        <v>37.29</v>
      </c>
      <c r="N71" s="62">
        <f t="shared" ref="N71:N76" si="37">M71*L71</f>
        <v>93648.61440000002</v>
      </c>
      <c r="O71" s="65"/>
      <c r="P71" s="65">
        <f t="shared" ref="P71:P76" si="38">O71*I71</f>
        <v>0</v>
      </c>
      <c r="Q71" s="66">
        <f t="shared" ref="Q71:Q76" si="39">P71+N71</f>
        <v>93648.61440000002</v>
      </c>
      <c r="R71" s="179"/>
      <c r="S71" s="154">
        <f t="shared" ref="S71:S76" si="40">((((N71*(1+$D$7))+(P71*(1+$D$5+$D$6)))*(1+$D$8)))/I71</f>
        <v>118816.67952000002</v>
      </c>
      <c r="T71" s="155">
        <f t="shared" ref="T71:T76" si="41">S71*I71</f>
        <v>118816.67952000002</v>
      </c>
    </row>
    <row r="72" spans="1:22" s="7" customFormat="1" ht="46.8" x14ac:dyDescent="0.25">
      <c r="A72" s="176">
        <f>IF(J72&lt;&gt;"",1+MAX($A$18:A71),"")</f>
        <v>35</v>
      </c>
      <c r="B72" s="54" t="s">
        <v>718</v>
      </c>
      <c r="C72" s="67"/>
      <c r="D72" s="105"/>
      <c r="E72" s="239" t="s">
        <v>72</v>
      </c>
      <c r="F72" s="259" t="s">
        <v>774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7666</v>
      </c>
      <c r="L72" s="64">
        <f t="shared" si="36"/>
        <v>7666</v>
      </c>
      <c r="M72" s="62">
        <f>IF(VLOOKUP(E72,'HOURLY RATES'!C$6:D$105,2,0)=0,$E$3,VLOOKUP(E72,'HOURLY RATES'!C$6:D$105,2,0))</f>
        <v>37.29</v>
      </c>
      <c r="N72" s="62">
        <f t="shared" si="37"/>
        <v>285865.14</v>
      </c>
      <c r="O72" s="65"/>
      <c r="P72" s="65">
        <f t="shared" si="38"/>
        <v>0</v>
      </c>
      <c r="Q72" s="66">
        <f t="shared" si="39"/>
        <v>285865.14</v>
      </c>
      <c r="R72" s="179"/>
      <c r="S72" s="154">
        <f t="shared" si="40"/>
        <v>362691.39637500001</v>
      </c>
      <c r="T72" s="155">
        <f t="shared" si="41"/>
        <v>362691.39637500001</v>
      </c>
    </row>
    <row r="73" spans="1:22" s="7" customFormat="1" ht="31.2" x14ac:dyDescent="0.25">
      <c r="A73" s="176">
        <f>IF(J73&lt;&gt;"",1+MAX($A$18:A72),"")</f>
        <v>36</v>
      </c>
      <c r="B73" s="54" t="s">
        <v>718</v>
      </c>
      <c r="C73" s="67"/>
      <c r="D73" s="105"/>
      <c r="E73" s="239" t="s">
        <v>72</v>
      </c>
      <c r="F73" s="259" t="s">
        <v>775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25448</v>
      </c>
      <c r="L73" s="64">
        <f t="shared" si="36"/>
        <v>25448</v>
      </c>
      <c r="M73" s="62">
        <f>IF(VLOOKUP(E73,'HOURLY RATES'!C$6:D$105,2,0)=0,$E$3,VLOOKUP(E73,'HOURLY RATES'!C$6:D$105,2,0))</f>
        <v>37.29</v>
      </c>
      <c r="N73" s="62">
        <f t="shared" si="37"/>
        <v>948955.91999999993</v>
      </c>
      <c r="O73" s="65"/>
      <c r="P73" s="65">
        <f t="shared" si="38"/>
        <v>0</v>
      </c>
      <c r="Q73" s="66">
        <f t="shared" si="39"/>
        <v>948955.91999999993</v>
      </c>
      <c r="R73" s="179"/>
      <c r="S73" s="154">
        <f t="shared" si="40"/>
        <v>1203987.8234999997</v>
      </c>
      <c r="T73" s="155">
        <f t="shared" si="41"/>
        <v>1203987.8234999997</v>
      </c>
    </row>
    <row r="74" spans="1:22" s="7" customFormat="1" ht="31.2" x14ac:dyDescent="0.25">
      <c r="A74" s="176">
        <f>IF(J74&lt;&gt;"",1+MAX($A$18:A73),"")</f>
        <v>37</v>
      </c>
      <c r="B74" s="54" t="s">
        <v>718</v>
      </c>
      <c r="C74" s="67"/>
      <c r="D74" s="105"/>
      <c r="E74" s="239" t="s">
        <v>72</v>
      </c>
      <c r="F74" s="259" t="s">
        <v>776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1255.6800000000003</v>
      </c>
      <c r="L74" s="64">
        <f t="shared" si="36"/>
        <v>1255.6800000000003</v>
      </c>
      <c r="M74" s="62">
        <f>IF(VLOOKUP(E74,'HOURLY RATES'!C$6:D$105,2,0)=0,$E$3,VLOOKUP(E74,'HOURLY RATES'!C$6:D$105,2,0))</f>
        <v>37.29</v>
      </c>
      <c r="N74" s="62">
        <f t="shared" si="37"/>
        <v>46824.30720000001</v>
      </c>
      <c r="O74" s="65"/>
      <c r="P74" s="65">
        <f t="shared" si="38"/>
        <v>0</v>
      </c>
      <c r="Q74" s="66">
        <f t="shared" si="39"/>
        <v>46824.30720000001</v>
      </c>
      <c r="R74" s="179"/>
      <c r="S74" s="154">
        <f t="shared" si="40"/>
        <v>59408.33976000001</v>
      </c>
      <c r="T74" s="155">
        <f t="shared" si="41"/>
        <v>59408.33976000001</v>
      </c>
    </row>
    <row r="75" spans="1:22" s="7" customFormat="1" ht="31.2" x14ac:dyDescent="0.25">
      <c r="A75" s="176">
        <f>IF(J75&lt;&gt;"",1+MAX($A$18:A74),"")</f>
        <v>38</v>
      </c>
      <c r="B75" s="54" t="s">
        <v>718</v>
      </c>
      <c r="C75" s="67"/>
      <c r="D75" s="105"/>
      <c r="E75" s="239" t="s">
        <v>72</v>
      </c>
      <c r="F75" s="259" t="s">
        <v>777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" si="42">(G75*(1+H75))</f>
        <v>1</v>
      </c>
      <c r="J75" s="104" t="s">
        <v>195</v>
      </c>
      <c r="K75" s="177">
        <v>2455</v>
      </c>
      <c r="L75" s="64">
        <f t="shared" ref="L75" si="43">K75*I75</f>
        <v>2455</v>
      </c>
      <c r="M75" s="62">
        <f>IF(VLOOKUP(E75,'HOURLY RATES'!C$6:D$105,2,0)=0,$E$3,VLOOKUP(E75,'HOURLY RATES'!C$6:D$105,2,0))</f>
        <v>37.29</v>
      </c>
      <c r="N75" s="62">
        <f t="shared" ref="N75" si="44">M75*L75</f>
        <v>91546.95</v>
      </c>
      <c r="O75" s="65"/>
      <c r="P75" s="65">
        <f t="shared" si="38"/>
        <v>0</v>
      </c>
      <c r="Q75" s="66">
        <f t="shared" si="39"/>
        <v>91546.95</v>
      </c>
      <c r="R75" s="179"/>
      <c r="S75" s="154">
        <f t="shared" ref="S75" si="45">((((N75*(1+$D$7))+(P75*(1+$D$5+$D$6)))*(1+$D$8)))/I75</f>
        <v>116150.19281249998</v>
      </c>
      <c r="T75" s="155">
        <f t="shared" ref="T75" si="46">S75*I75</f>
        <v>116150.19281249998</v>
      </c>
    </row>
    <row r="76" spans="1:22" s="7" customFormat="1" ht="31.2" x14ac:dyDescent="0.25">
      <c r="A76" s="176">
        <f>IF(J76&lt;&gt;"",1+MAX($A$18:A75),"")</f>
        <v>39</v>
      </c>
      <c r="B76" s="54" t="s">
        <v>718</v>
      </c>
      <c r="C76" s="67"/>
      <c r="D76" s="105"/>
      <c r="E76" s="239" t="s">
        <v>72</v>
      </c>
      <c r="F76" s="259" t="s">
        <v>778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2511.3600000000006</v>
      </c>
      <c r="L76" s="64">
        <f t="shared" si="36"/>
        <v>2511.3600000000006</v>
      </c>
      <c r="M76" s="62">
        <f>IF(VLOOKUP(E76,'HOURLY RATES'!C$6:D$105,2,0)=0,$E$3,VLOOKUP(E76,'HOURLY RATES'!C$6:D$105,2,0))</f>
        <v>37.29</v>
      </c>
      <c r="N76" s="62">
        <f t="shared" si="37"/>
        <v>93648.61440000002</v>
      </c>
      <c r="O76" s="65"/>
      <c r="P76" s="65">
        <f t="shared" si="38"/>
        <v>0</v>
      </c>
      <c r="Q76" s="66">
        <f t="shared" si="39"/>
        <v>93648.61440000002</v>
      </c>
      <c r="R76" s="179"/>
      <c r="S76" s="154">
        <f t="shared" si="40"/>
        <v>118816.67952000002</v>
      </c>
      <c r="T76" s="155">
        <f t="shared" si="41"/>
        <v>118816.67952000002</v>
      </c>
    </row>
    <row r="77" spans="1:22" s="7" customFormat="1" x14ac:dyDescent="0.25">
      <c r="A77" s="219" t="str">
        <f>IF(J77&lt;&gt;"",1+MAX($A$18:A76),"")</f>
        <v/>
      </c>
      <c r="B77" s="220"/>
      <c r="C77" s="220"/>
      <c r="D77" s="221"/>
      <c r="E77" s="241"/>
      <c r="F77" s="237" t="s">
        <v>219</v>
      </c>
      <c r="G77" s="222"/>
      <c r="H77" s="222"/>
      <c r="I77" s="222"/>
      <c r="J77" s="223"/>
      <c r="K77" s="222"/>
      <c r="L77" s="224"/>
      <c r="M77" s="225"/>
      <c r="N77" s="225"/>
      <c r="O77" s="226"/>
      <c r="P77" s="226"/>
      <c r="Q77" s="227"/>
      <c r="R77" s="179"/>
      <c r="S77" s="154"/>
      <c r="T77" s="155"/>
    </row>
    <row r="78" spans="1:22" s="7" customFormat="1" x14ac:dyDescent="0.25">
      <c r="A78" s="308" t="s">
        <v>51</v>
      </c>
      <c r="B78" s="308"/>
      <c r="C78" s="311"/>
      <c r="D78" s="312"/>
      <c r="E78" s="312"/>
      <c r="F78" s="312"/>
      <c r="G78" s="312"/>
      <c r="H78" s="312"/>
      <c r="I78" s="312"/>
      <c r="J78" s="313"/>
      <c r="K78" s="229" t="s">
        <v>227</v>
      </c>
      <c r="L78" s="230">
        <f>SUM(L18:L77)</f>
        <v>44495.924302101346</v>
      </c>
      <c r="M78" s="228" t="s">
        <v>228</v>
      </c>
      <c r="N78" s="231">
        <f>SUM(N18:N77)</f>
        <v>1706317.2940737</v>
      </c>
      <c r="O78" s="228" t="s">
        <v>229</v>
      </c>
      <c r="P78" s="231">
        <f>SUM(P18:P77)</f>
        <v>0</v>
      </c>
      <c r="Q78" s="232">
        <f>SUM(Q18:Q77)</f>
        <v>1706317.2940737</v>
      </c>
      <c r="R78" s="232">
        <f>SUM(R18:R77)</f>
        <v>1706317.2940737</v>
      </c>
      <c r="S78" s="156"/>
      <c r="T78" s="157">
        <f>SUM(T18:T77)</f>
        <v>2164890.0668560066</v>
      </c>
      <c r="U78" s="1"/>
      <c r="V78" s="1"/>
    </row>
    <row r="79" spans="1:22" s="7" customFormat="1" ht="16.2" thickBot="1" x14ac:dyDescent="0.3">
      <c r="A79" s="309" t="s">
        <v>52</v>
      </c>
      <c r="B79" s="310"/>
      <c r="C79" s="41"/>
      <c r="D79" s="41"/>
      <c r="E79" s="42"/>
      <c r="F79" s="43"/>
      <c r="G79" s="44"/>
      <c r="H79" s="44"/>
      <c r="I79" s="44"/>
      <c r="J79" s="41"/>
      <c r="K79" s="41"/>
      <c r="L79" s="41"/>
      <c r="M79" s="76">
        <f>D5</f>
        <v>9.146E-2</v>
      </c>
      <c r="N79" s="77"/>
      <c r="O79" s="77"/>
      <c r="P79" s="77">
        <f>P78*M79</f>
        <v>0</v>
      </c>
      <c r="Q79" s="77">
        <f>P79+N79</f>
        <v>0</v>
      </c>
      <c r="R79" s="180">
        <f>Q79</f>
        <v>0</v>
      </c>
      <c r="S79" s="156"/>
      <c r="T79" s="156"/>
      <c r="U79" s="1"/>
      <c r="V79" s="1"/>
    </row>
    <row r="80" spans="1:22" s="7" customFormat="1" ht="16.8" thickTop="1" thickBot="1" x14ac:dyDescent="0.3">
      <c r="A80" s="181" t="s">
        <v>230</v>
      </c>
      <c r="B80" s="51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52">
        <f>D6</f>
        <v>0.3</v>
      </c>
      <c r="N80" s="50"/>
      <c r="O80" s="50"/>
      <c r="P80" s="50">
        <f>P78*M80</f>
        <v>0</v>
      </c>
      <c r="Q80" s="50">
        <f>P80+N80</f>
        <v>0</v>
      </c>
      <c r="R80" s="182">
        <f>Q80</f>
        <v>0</v>
      </c>
      <c r="S80" s="156"/>
      <c r="T80" s="156"/>
      <c r="U80" s="1"/>
      <c r="V80" s="1"/>
    </row>
    <row r="81" spans="1:22" s="7" customFormat="1" ht="16.8" thickTop="1" thickBot="1" x14ac:dyDescent="0.3">
      <c r="A81" s="181" t="s">
        <v>231</v>
      </c>
      <c r="B81" s="51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52">
        <f>D7</f>
        <v>0.25</v>
      </c>
      <c r="N81" s="50">
        <f>N78*M81</f>
        <v>426579.32351842499</v>
      </c>
      <c r="O81" s="50"/>
      <c r="P81" s="50"/>
      <c r="Q81" s="50">
        <f>P81+N81</f>
        <v>426579.32351842499</v>
      </c>
      <c r="R81" s="182">
        <f>Q81</f>
        <v>426579.32351842499</v>
      </c>
      <c r="S81" s="156"/>
      <c r="T81" s="156"/>
      <c r="U81" s="1"/>
      <c r="V81" s="1"/>
    </row>
    <row r="82" spans="1:22" s="7" customFormat="1" ht="16.8" thickTop="1" thickBot="1" x14ac:dyDescent="0.3">
      <c r="A82" s="299" t="s">
        <v>232</v>
      </c>
      <c r="B82" s="300"/>
      <c r="C82" s="45"/>
      <c r="D82" s="45"/>
      <c r="E82" s="46"/>
      <c r="F82" s="47"/>
      <c r="G82" s="48"/>
      <c r="H82" s="48"/>
      <c r="I82" s="48"/>
      <c r="J82" s="45"/>
      <c r="K82" s="45"/>
      <c r="L82" s="45"/>
      <c r="M82" s="49">
        <f>D8</f>
        <v>1.4999999999999999E-2</v>
      </c>
      <c r="N82" s="50">
        <f>(N78+N79+N80+N81)*M82</f>
        <v>31993.449263881877</v>
      </c>
      <c r="O82" s="50"/>
      <c r="P82" s="50">
        <f>(P78+P79+P80+P81)*M82</f>
        <v>0</v>
      </c>
      <c r="Q82" s="50">
        <f>P82+N82</f>
        <v>31993.449263881877</v>
      </c>
      <c r="R82" s="182">
        <f>Q82</f>
        <v>31993.449263881877</v>
      </c>
      <c r="S82" s="156"/>
      <c r="T82" s="156"/>
      <c r="U82" s="1"/>
      <c r="V82" s="1"/>
    </row>
    <row r="83" spans="1:22" s="7" customFormat="1" ht="16.2" thickTop="1" x14ac:dyDescent="0.25">
      <c r="A83" s="301" t="s">
        <v>53</v>
      </c>
      <c r="B83" s="302"/>
      <c r="C83" s="183"/>
      <c r="D83" s="183"/>
      <c r="E83" s="184"/>
      <c r="F83" s="185"/>
      <c r="G83" s="186"/>
      <c r="H83" s="186"/>
      <c r="I83" s="186"/>
      <c r="J83" s="183"/>
      <c r="K83" s="183"/>
      <c r="L83" s="183"/>
      <c r="M83" s="187"/>
      <c r="N83" s="188">
        <f>SUM(N78:N82)</f>
        <v>2164890.0668560071</v>
      </c>
      <c r="O83" s="187"/>
      <c r="P83" s="188">
        <f>SUM(P78:P82)</f>
        <v>0</v>
      </c>
      <c r="Q83" s="188">
        <f>SUM(Q78:Q82)</f>
        <v>2164890.0668560071</v>
      </c>
      <c r="R83" s="189">
        <f>SUM(R78:R82)</f>
        <v>2164890.0668560071</v>
      </c>
      <c r="S83" s="156"/>
      <c r="T83" s="157">
        <f>T78</f>
        <v>2164890.0668560066</v>
      </c>
      <c r="U83" s="1"/>
      <c r="V83" s="1"/>
    </row>
  </sheetData>
  <autoFilter ref="J1:J119" xr:uid="{00000000-0001-0000-0300-000000000000}"/>
  <mergeCells count="8">
    <mergeCell ref="A82:B82"/>
    <mergeCell ref="A83:B83"/>
    <mergeCell ref="A2:R2"/>
    <mergeCell ref="B3:E3"/>
    <mergeCell ref="E16:F16"/>
    <mergeCell ref="A78:B78"/>
    <mergeCell ref="A79:B79"/>
    <mergeCell ref="C78:J78"/>
  </mergeCells>
  <dataValidations disablePrompts="1" count="1">
    <dataValidation type="list" allowBlank="1" showInputMessage="1" showErrorMessage="1" sqref="E63" xr:uid="{EAF3415B-A155-4F7C-A8DC-73D5D9E6B0BE}">
      <formula1>#REF!</formula1>
    </dataValidation>
  </dataValidations>
  <hyperlinks>
    <hyperlink ref="B3:E3" location="'COST SUMMARY'!A1" display="CLICK HERE TO GO BACK TO COST SUMMARY" xr:uid="{3B3210D7-79D1-4E5C-B04E-996D4CCB2789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1EE83C56-5FB4-48CF-9AB9-389EB889FD0C}">
          <x14:formula1>
            <xm:f>'HOURLY RATES'!$C$6:$C$105</xm:f>
          </x14:formula1>
          <xm:sqref>E21:E32 E60:E62 E54:E57 E47:E51 E34:E36 E39:E44 E65:E66 E71:E76</xm:sqref>
        </x14:dataValidation>
        <x14:dataValidation type="list" allowBlank="1" showInputMessage="1" showErrorMessage="1" xr:uid="{9FF64C74-8EBC-473A-9E49-05A75A436F1F}">
          <x14:formula1>
            <xm:f>'HOURLY RATES'!$B$116:$B$126</xm:f>
          </x14:formula1>
          <xm:sqref>J19:J66 J71:J76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0ABD0-17F3-4BB2-BC36-A5CE3BC8BF3C}">
  <sheetPr>
    <tabColor rgb="FF92D050"/>
    <pageSetUpPr fitToPage="1"/>
  </sheetPr>
  <dimension ref="A1:V88"/>
  <sheetViews>
    <sheetView zoomScale="40" zoomScaleNormal="40" zoomScaleSheetLayoutView="40" workbookViewId="0">
      <pane ySplit="1" topLeftCell="A2" activePane="bottomLeft" state="frozen"/>
      <selection pane="bottomLeft" activeCell="F33" sqref="F33"/>
    </sheetView>
  </sheetViews>
  <sheetFormatPr defaultColWidth="8.90625" defaultRowHeight="15.6" x14ac:dyDescent="0.25"/>
  <cols>
    <col min="1" max="1" width="15.26953125" style="4" customWidth="1"/>
    <col min="2" max="2" width="24.81640625" style="4" customWidth="1"/>
    <col min="3" max="3" width="22.54296875" style="4" customWidth="1"/>
    <col min="4" max="4" width="14.90625" style="4" bestFit="1" customWidth="1"/>
    <col min="5" max="5" width="35.81640625" style="4" customWidth="1"/>
    <col min="6" max="6" width="64.179687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6.90625" style="4" customWidth="1"/>
    <col min="11" max="11" width="23.089843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Q83</f>
        <v>1219597.4918232218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P83*D5</f>
        <v>76206.845844162788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30">
        <v>0.4</v>
      </c>
      <c r="E6" s="23">
        <f>P83*D6</f>
        <v>333290.38199939998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31">
        <v>0.25</v>
      </c>
      <c r="E7" s="24">
        <f>N83*D7</f>
        <v>96592.88420618049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25885.314058094475</v>
      </c>
      <c r="F8" s="195" t="s">
        <v>178</v>
      </c>
      <c r="G8" s="146"/>
      <c r="H8" s="194"/>
      <c r="I8" s="160"/>
      <c r="J8" s="161"/>
      <c r="K8" s="166" t="s">
        <v>726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1751572.9179310596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13738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72"/>
      <c r="B18" s="72"/>
      <c r="C18" s="72"/>
      <c r="D18" s="72" t="s">
        <v>24</v>
      </c>
      <c r="E18" s="238"/>
      <c r="F18" s="74" t="s">
        <v>194</v>
      </c>
      <c r="G18" s="73"/>
      <c r="H18" s="74"/>
      <c r="I18" s="75"/>
      <c r="J18" s="75"/>
      <c r="K18" s="74"/>
      <c r="L18" s="74"/>
      <c r="M18" s="74"/>
      <c r="N18" s="74"/>
      <c r="O18" s="74"/>
      <c r="P18" s="74"/>
      <c r="Q18" s="74"/>
      <c r="R18" s="172">
        <f>SUM(Q19:Q65)</f>
        <v>171338.01198032196</v>
      </c>
      <c r="S18" s="154"/>
      <c r="T18" s="155"/>
      <c r="U18" s="13">
        <f>SUM(Q68:Q82)</f>
        <v>1048259.4798428998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190.38494003685065</v>
      </c>
      <c r="L27" s="64">
        <f t="shared" si="1"/>
        <v>190.38494003685065</v>
      </c>
      <c r="M27" s="62">
        <f>IF(VLOOKUP(E27,'HOURLY RATES'!C$6:D$105,2,0)=0,$E$3,VLOOKUP(E27,'HOURLY RATES'!C$6:D$105,2,0))</f>
        <v>55.06</v>
      </c>
      <c r="N27" s="62">
        <f t="shared" si="2"/>
        <v>10482.594798428998</v>
      </c>
      <c r="O27" s="65"/>
      <c r="P27" s="65"/>
      <c r="Q27" s="66">
        <f t="shared" si="3"/>
        <v>10482.594798428998</v>
      </c>
      <c r="R27" s="175"/>
      <c r="S27" s="154">
        <f t="shared" si="4"/>
        <v>13299.79215050679</v>
      </c>
      <c r="T27" s="155">
        <f t="shared" si="5"/>
        <v>13299.79215050679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54.830862730612985</v>
      </c>
      <c r="L34" s="64">
        <f t="shared" ref="L34:L36" si="7">K34*I34</f>
        <v>54.830862730612985</v>
      </c>
      <c r="M34" s="62">
        <f>IF(VLOOKUP(E34,'HOURLY RATES'!C$6:D$105,2,0)=0,$E$3,VLOOKUP(E34,'HOURLY RATES'!C$6:D$105,2,0))</f>
        <v>55.06</v>
      </c>
      <c r="N34" s="62">
        <f t="shared" ref="N34:N36" si="8">M34*L34</f>
        <v>3018.9873019475513</v>
      </c>
      <c r="O34" s="65"/>
      <c r="P34" s="65"/>
      <c r="Q34" s="66">
        <f t="shared" ref="Q34:Q36" si="9">P34+N34</f>
        <v>3018.9873019475513</v>
      </c>
      <c r="R34" s="175"/>
      <c r="S34" s="154">
        <f t="shared" ref="S34:S36" si="10">((((N34*(1+$D$7))+(P34*(1+$D$5+$D$6)))*(1+$D$8)))/I34</f>
        <v>3830.3401393459553</v>
      </c>
      <c r="T34" s="155">
        <f t="shared" ref="T34:T36" si="11">S34*I34</f>
        <v>3830.3401393459553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48.92892958947062</v>
      </c>
      <c r="L35" s="64">
        <f t="shared" si="7"/>
        <v>48.92892958947062</v>
      </c>
      <c r="M35" s="62">
        <f>IF(VLOOKUP(E35,'HOURLY RATES'!C$6:D$105,2,0)=0,$E$3,VLOOKUP(E35,'HOURLY RATES'!C$6:D$105,2,0))</f>
        <v>55.06</v>
      </c>
      <c r="N35" s="62">
        <f t="shared" si="8"/>
        <v>2694.0268631962526</v>
      </c>
      <c r="O35" s="65"/>
      <c r="P35" s="65"/>
      <c r="Q35" s="66">
        <f t="shared" si="9"/>
        <v>2694.0268631962526</v>
      </c>
      <c r="R35" s="175"/>
      <c r="S35" s="154">
        <f t="shared" si="10"/>
        <v>3418.0465826802456</v>
      </c>
      <c r="T35" s="155">
        <f t="shared" si="11"/>
        <v>3418.0465826802456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123.75021102395296</v>
      </c>
      <c r="L36" s="64">
        <f t="shared" si="7"/>
        <v>123.75021102395296</v>
      </c>
      <c r="M36" s="62">
        <f>IF(VLOOKUP(E36,'HOURLY RATES'!C$6:D$105,2,0)=0,$E$3,VLOOKUP(E36,'HOURLY RATES'!C$6:D$105,2,0))</f>
        <v>55.06</v>
      </c>
      <c r="N36" s="62">
        <f t="shared" si="8"/>
        <v>6813.6866189788498</v>
      </c>
      <c r="O36" s="65"/>
      <c r="P36" s="65"/>
      <c r="Q36" s="66">
        <f t="shared" si="9"/>
        <v>6813.6866189788498</v>
      </c>
      <c r="R36" s="175"/>
      <c r="S36" s="154">
        <f t="shared" si="10"/>
        <v>8644.864897829415</v>
      </c>
      <c r="T36" s="155">
        <f t="shared" si="11"/>
        <v>8644.864897829415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856.73223016582801</v>
      </c>
      <c r="L44" s="64">
        <f t="shared" si="13"/>
        <v>856.73223016582801</v>
      </c>
      <c r="M44" s="62">
        <f>IF(VLOOKUP(E44,'HOURLY RATES'!C$6:D$105,2,0)=0,$E$3,VLOOKUP(E44,'HOURLY RATES'!C$6:D$105,2,0))</f>
        <v>55.06</v>
      </c>
      <c r="N44" s="62">
        <f t="shared" si="14"/>
        <v>47171.676592930489</v>
      </c>
      <c r="O44" s="65"/>
      <c r="P44" s="65"/>
      <c r="Q44" s="66">
        <f t="shared" si="3"/>
        <v>47171.676592930489</v>
      </c>
      <c r="R44" s="175"/>
      <c r="S44" s="154">
        <f t="shared" si="15"/>
        <v>59849.064677280548</v>
      </c>
      <c r="T44" s="155">
        <f t="shared" si="16"/>
        <v>59849.064677280548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123.75021102395296</v>
      </c>
      <c r="L55" s="64">
        <f t="shared" si="23"/>
        <v>123.75021102395296</v>
      </c>
      <c r="M55" s="62">
        <f>IF(VLOOKUP(E55,'HOURLY RATES'!C$6:D$105,2,0)=0,$E$3,VLOOKUP(E55,'HOURLY RATES'!C$6:D$105,2,0))</f>
        <v>55.06</v>
      </c>
      <c r="N55" s="62">
        <f t="shared" si="24"/>
        <v>6813.6866189788498</v>
      </c>
      <c r="O55" s="65"/>
      <c r="P55" s="65"/>
      <c r="Q55" s="66">
        <f t="shared" si="3"/>
        <v>6813.6866189788498</v>
      </c>
      <c r="R55" s="175"/>
      <c r="S55" s="154">
        <f t="shared" si="25"/>
        <v>8644.864897829415</v>
      </c>
      <c r="T55" s="155">
        <f t="shared" si="26"/>
        <v>8644.864897829415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1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1713.464460331656</v>
      </c>
      <c r="L65" s="64">
        <f t="shared" ref="L65" si="32">K65*I65</f>
        <v>1713.464460331656</v>
      </c>
      <c r="M65" s="62">
        <f>IF(VLOOKUP(E65,'HOURLY RATES'!C$6:D$105,2,0)=0,$E$3,VLOOKUP(E65,'HOURLY RATES'!C$6:D$105,2,0))</f>
        <v>55.06</v>
      </c>
      <c r="N65" s="62">
        <f t="shared" ref="N65" si="33">M65*L65</f>
        <v>94343.353185860979</v>
      </c>
      <c r="O65" s="65"/>
      <c r="P65" s="65"/>
      <c r="Q65" s="66">
        <f t="shared" ref="Q65" si="34">P65+N65</f>
        <v>94343.353185860979</v>
      </c>
      <c r="R65" s="175"/>
      <c r="S65" s="154">
        <f>((((N65*(1+$D$7))+(P65*(1+$D$5+$D$6)))*(1+$D$8)))/I65</f>
        <v>119698.1293545611</v>
      </c>
      <c r="T65" s="155">
        <f>S65*I65</f>
        <v>119698.1293545611</v>
      </c>
    </row>
    <row r="66" spans="1:21" s="7" customFormat="1" x14ac:dyDescent="0.25">
      <c r="A66" s="219" t="str">
        <f>IF(J66&lt;&gt;"",1+MAX($A$18:A65),"")</f>
        <v/>
      </c>
      <c r="B66" s="242"/>
      <c r="C66" s="243"/>
      <c r="D66" s="244"/>
      <c r="E66" s="245"/>
      <c r="F66" s="246" t="s">
        <v>219</v>
      </c>
      <c r="G66" s="247"/>
      <c r="H66" s="248"/>
      <c r="I66" s="249"/>
      <c r="J66" s="250"/>
      <c r="K66" s="251"/>
      <c r="L66" s="252"/>
      <c r="M66" s="225"/>
      <c r="N66" s="225"/>
      <c r="O66" s="226"/>
      <c r="P66" s="226"/>
      <c r="Q66" s="227"/>
      <c r="R66" s="175"/>
      <c r="S66" s="154"/>
      <c r="T66" s="155"/>
    </row>
    <row r="67" spans="1:21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757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SUM(Q68:Q81)</f>
        <v>1048259.4798428998</v>
      </c>
      <c r="S67" s="154"/>
      <c r="T67" s="155"/>
      <c r="U67" s="13"/>
    </row>
    <row r="68" spans="1:21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1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1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779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1" s="7" customFormat="1" ht="46.8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125</v>
      </c>
      <c r="F71" s="106" t="s">
        <v>780</v>
      </c>
      <c r="G71" s="55">
        <v>1</v>
      </c>
      <c r="H71" s="56">
        <f>IF(VLOOKUP(J71,'HOURLY RATES'!B$116:C$124,2,0)=0,$J$3,VLOOKUP(J71,'HOURLY RATES'!B$116:C$124,2,0))</f>
        <v>0</v>
      </c>
      <c r="I71" s="57">
        <f>(G71*(1+H71))</f>
        <v>1</v>
      </c>
      <c r="J71" s="104" t="s">
        <v>195</v>
      </c>
      <c r="K71" s="177">
        <v>604.81920000000014</v>
      </c>
      <c r="L71" s="64">
        <f>K71*I71</f>
        <v>604.81920000000014</v>
      </c>
      <c r="M71" s="62">
        <f>IF(VLOOKUP(E71,'HOURLY RATES'!C$6:D$105,2,0)=0,$E$3,VLOOKUP(E71,'HOURLY RATES'!C$6:D$105,2,0))</f>
        <v>47.24</v>
      </c>
      <c r="N71" s="62">
        <f>M71*L71</f>
        <v>28571.659008000006</v>
      </c>
      <c r="O71" s="65"/>
      <c r="P71" s="65">
        <f>O71*I71</f>
        <v>0</v>
      </c>
      <c r="Q71" s="66">
        <f>P71+N71</f>
        <v>28571.659008000006</v>
      </c>
      <c r="R71" s="179"/>
      <c r="S71" s="154">
        <f>((((N71*(1+$D$7))+(P71*(1+$D$5+$D$6)))*(1+$D$8)))/I71</f>
        <v>36250.292366400005</v>
      </c>
      <c r="T71" s="155">
        <f>S71*I71</f>
        <v>36250.292366400005</v>
      </c>
    </row>
    <row r="72" spans="1:21" s="7" customFormat="1" x14ac:dyDescent="0.25">
      <c r="A72" s="176" t="str">
        <f>IF(J72&lt;&gt;"",1+MAX($A$18:A71),"")</f>
        <v/>
      </c>
      <c r="B72" s="54"/>
      <c r="C72" s="67"/>
      <c r="D72" s="105"/>
      <c r="E72" s="239"/>
      <c r="F72" s="234" t="s">
        <v>219</v>
      </c>
      <c r="G72" s="55"/>
      <c r="H72" s="56"/>
      <c r="I72" s="57"/>
      <c r="J72" s="104"/>
      <c r="K72" s="177"/>
      <c r="L72" s="64"/>
      <c r="M72" s="62"/>
      <c r="N72" s="62"/>
      <c r="O72" s="65"/>
      <c r="P72" s="65"/>
      <c r="Q72" s="66"/>
      <c r="R72" s="179"/>
      <c r="S72" s="154"/>
      <c r="T72" s="155"/>
    </row>
    <row r="73" spans="1:21" s="7" customFormat="1" ht="18" x14ac:dyDescent="0.25">
      <c r="A73" s="176" t="str">
        <f>IF(J73&lt;&gt;"",1+MAX($A$18:A72),"")</f>
        <v/>
      </c>
      <c r="B73" s="54"/>
      <c r="C73" s="67"/>
      <c r="D73" s="105"/>
      <c r="E73" s="239"/>
      <c r="F73" s="236" t="s">
        <v>714</v>
      </c>
      <c r="G73" s="55"/>
      <c r="H73" s="56"/>
      <c r="I73" s="57"/>
      <c r="J73" s="104"/>
      <c r="K73" s="177"/>
      <c r="L73" s="64"/>
      <c r="M73" s="62"/>
      <c r="N73" s="62"/>
      <c r="O73" s="65"/>
      <c r="P73" s="65"/>
      <c r="Q73" s="66"/>
      <c r="R73" s="179"/>
      <c r="S73" s="154"/>
      <c r="T73" s="155"/>
    </row>
    <row r="74" spans="1:21" s="7" customFormat="1" x14ac:dyDescent="0.25">
      <c r="A74" s="176" t="str">
        <f>IF(J74&lt;&gt;"",1+MAX($A$18:A73),"")</f>
        <v/>
      </c>
      <c r="B74" s="54"/>
      <c r="C74" s="67"/>
      <c r="D74" s="105"/>
      <c r="E74" s="239"/>
      <c r="F74" s="106" t="s">
        <v>779</v>
      </c>
      <c r="G74" s="55"/>
      <c r="H74" s="56"/>
      <c r="I74" s="57"/>
      <c r="J74" s="104"/>
      <c r="K74" s="177"/>
      <c r="L74" s="64"/>
      <c r="M74" s="62"/>
      <c r="N74" s="62"/>
      <c r="O74" s="65"/>
      <c r="P74" s="65"/>
      <c r="Q74" s="66"/>
      <c r="R74" s="179"/>
      <c r="S74" s="154"/>
      <c r="T74" s="155"/>
    </row>
    <row r="75" spans="1:21" s="7" customFormat="1" ht="46.8" x14ac:dyDescent="0.25">
      <c r="A75" s="176">
        <f>IF(J75&lt;&gt;"",1+MAX($A$18:A74),"")</f>
        <v>35</v>
      </c>
      <c r="B75" s="54" t="s">
        <v>718</v>
      </c>
      <c r="C75" s="67"/>
      <c r="D75" s="105"/>
      <c r="E75" s="239" t="s">
        <v>125</v>
      </c>
      <c r="F75" s="234" t="s">
        <v>781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:I81" si="35">(G75*(1+H75))</f>
        <v>1</v>
      </c>
      <c r="J75" s="104" t="s">
        <v>195</v>
      </c>
      <c r="K75" s="177">
        <v>1663.2528000000002</v>
      </c>
      <c r="L75" s="261">
        <f t="shared" ref="L75:L81" si="36">K75*I75</f>
        <v>1663.2528000000002</v>
      </c>
      <c r="M75" s="262">
        <f>IF(VLOOKUP(E75,'HOURLY RATES'!C$6:D$105,2,0)=0,$E$3,VLOOKUP(E75,'HOURLY RATES'!C$6:D$105,2,0))</f>
        <v>47.24</v>
      </c>
      <c r="N75" s="262">
        <f t="shared" ref="N75:N81" si="37">M75*L75</f>
        <v>78572.06227200001</v>
      </c>
      <c r="O75" s="65">
        <v>134077.25138849998</v>
      </c>
      <c r="P75" s="65">
        <f t="shared" ref="P75:P81" si="38">O75*I75</f>
        <v>134077.25138849998</v>
      </c>
      <c r="Q75" s="66">
        <f t="shared" ref="Q75:Q81" si="39">P75+N75</f>
        <v>212649.31366049999</v>
      </c>
      <c r="R75" s="179"/>
      <c r="S75" s="154">
        <f t="shared" ref="S75:S81" si="40">((((N75*(1+$D$7))+(P75*(1+$D$5+$D$6)))*(1+$D$8)))/I75</f>
        <v>302658.72422383056</v>
      </c>
      <c r="T75" s="155">
        <f t="shared" ref="T75:T81" si="41">S75*I75</f>
        <v>302658.72422383056</v>
      </c>
    </row>
    <row r="76" spans="1:21" s="7" customFormat="1" ht="46.8" x14ac:dyDescent="0.25">
      <c r="A76" s="176">
        <f>IF(J76&lt;&gt;"",1+MAX($A$18:A75),"")</f>
        <v>36</v>
      </c>
      <c r="B76" s="54" t="s">
        <v>718</v>
      </c>
      <c r="C76" s="67"/>
      <c r="D76" s="105"/>
      <c r="E76" s="239" t="s">
        <v>75</v>
      </c>
      <c r="F76" s="234" t="s">
        <v>782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332.65056000000004</v>
      </c>
      <c r="L76" s="261">
        <f t="shared" si="36"/>
        <v>332.65056000000004</v>
      </c>
      <c r="M76" s="262">
        <f>IF(VLOOKUP(E76,'HOURLY RATES'!C$6:D$105,2,0)=0,$E$3,VLOOKUP(E76,'HOURLY RATES'!C$6:D$105,2,0))</f>
        <v>43.3</v>
      </c>
      <c r="N76" s="262">
        <f t="shared" si="37"/>
        <v>14403.769248000001</v>
      </c>
      <c r="O76" s="65">
        <v>132749.75384999998</v>
      </c>
      <c r="P76" s="65">
        <f t="shared" si="38"/>
        <v>132749.75384999998</v>
      </c>
      <c r="Q76" s="66">
        <f t="shared" si="39"/>
        <v>147153.52309799998</v>
      </c>
      <c r="R76" s="179"/>
      <c r="S76" s="154">
        <f t="shared" si="40"/>
        <v>219235.59432867778</v>
      </c>
      <c r="T76" s="155">
        <f t="shared" si="41"/>
        <v>219235.59432867778</v>
      </c>
    </row>
    <row r="77" spans="1:21" s="7" customFormat="1" ht="31.2" x14ac:dyDescent="0.25">
      <c r="A77" s="176">
        <f>IF(J77&lt;&gt;"",1+MAX($A$18:A76),"")</f>
        <v>37</v>
      </c>
      <c r="B77" s="54" t="s">
        <v>718</v>
      </c>
      <c r="C77" s="67"/>
      <c r="D77" s="105"/>
      <c r="E77" s="240" t="s">
        <v>101</v>
      </c>
      <c r="F77" s="234" t="s">
        <v>783</v>
      </c>
      <c r="G77" s="55">
        <v>1</v>
      </c>
      <c r="H77" s="56">
        <f>IF(VLOOKUP(J77,'HOURLY RATES'!B$116:C$124,2,0)=0,$J$3,VLOOKUP(J77,'HOURLY RATES'!B$116:C$124,2,0))</f>
        <v>0</v>
      </c>
      <c r="I77" s="57">
        <f t="shared" si="35"/>
        <v>1</v>
      </c>
      <c r="J77" s="104" t="s">
        <v>195</v>
      </c>
      <c r="K77" s="177">
        <v>415.81320000000005</v>
      </c>
      <c r="L77" s="261">
        <f t="shared" si="36"/>
        <v>415.81320000000005</v>
      </c>
      <c r="M77" s="262">
        <f>IF(VLOOKUP(E77,'HOURLY RATES'!C$6:D$105,2,0)=0,$E$3,VLOOKUP(E77,'HOURLY RATES'!C$6:D$105,2,0))</f>
        <v>46.9</v>
      </c>
      <c r="N77" s="262">
        <f t="shared" si="37"/>
        <v>19501.639080000001</v>
      </c>
      <c r="O77" s="65">
        <v>66374.87692499999</v>
      </c>
      <c r="P77" s="65">
        <f t="shared" si="38"/>
        <v>66374.87692499999</v>
      </c>
      <c r="Q77" s="66">
        <f t="shared" si="39"/>
        <v>85876.516004999983</v>
      </c>
      <c r="R77" s="179"/>
      <c r="S77" s="154">
        <f t="shared" si="40"/>
        <v>125223.11063038888</v>
      </c>
      <c r="T77" s="155">
        <f t="shared" si="41"/>
        <v>125223.11063038888</v>
      </c>
    </row>
    <row r="78" spans="1:21" s="7" customFormat="1" ht="31.2" x14ac:dyDescent="0.25">
      <c r="A78" s="176">
        <f>IF(J78&lt;&gt;"",1+MAX($A$18:A77),"")</f>
        <v>38</v>
      </c>
      <c r="B78" s="54" t="s">
        <v>718</v>
      </c>
      <c r="C78" s="67"/>
      <c r="D78" s="105"/>
      <c r="E78" s="240" t="s">
        <v>110</v>
      </c>
      <c r="F78" s="234" t="s">
        <v>784</v>
      </c>
      <c r="G78" s="55">
        <v>1</v>
      </c>
      <c r="H78" s="56">
        <f>IF(VLOOKUP(J78,'HOURLY RATES'!B$116:C$124,2,0)=0,$J$3,VLOOKUP(J78,'HOURLY RATES'!B$116:C$124,2,0))</f>
        <v>0</v>
      </c>
      <c r="I78" s="57">
        <f t="shared" si="35"/>
        <v>1</v>
      </c>
      <c r="J78" s="104" t="s">
        <v>195</v>
      </c>
      <c r="K78" s="177">
        <v>374.23187999999993</v>
      </c>
      <c r="L78" s="261">
        <f t="shared" si="36"/>
        <v>374.23187999999993</v>
      </c>
      <c r="M78" s="262">
        <f>IF(VLOOKUP(E78,'HOURLY RATES'!C$6:D$105,2,0)=0,$E$3,VLOOKUP(E78,'HOURLY RATES'!C$6:D$105,2,0))</f>
        <v>56.24</v>
      </c>
      <c r="N78" s="262">
        <f t="shared" si="37"/>
        <v>21046.800931199996</v>
      </c>
      <c r="O78" s="65">
        <v>123899.77025999999</v>
      </c>
      <c r="P78" s="65">
        <f t="shared" si="38"/>
        <v>123899.77025999999</v>
      </c>
      <c r="Q78" s="66">
        <f t="shared" si="39"/>
        <v>144946.5711912</v>
      </c>
      <c r="R78" s="179"/>
      <c r="S78" s="154">
        <f t="shared" si="40"/>
        <v>214266.55330371924</v>
      </c>
      <c r="T78" s="155">
        <f t="shared" si="41"/>
        <v>214266.55330371924</v>
      </c>
    </row>
    <row r="79" spans="1:21" s="7" customFormat="1" ht="31.2" x14ac:dyDescent="0.25">
      <c r="A79" s="176">
        <f>IF(J79&lt;&gt;"",1+MAX($A$18:A78),"")</f>
        <v>39</v>
      </c>
      <c r="B79" s="54" t="s">
        <v>718</v>
      </c>
      <c r="C79" s="67"/>
      <c r="D79" s="105"/>
      <c r="E79" s="239" t="s">
        <v>120</v>
      </c>
      <c r="F79" s="234" t="s">
        <v>785</v>
      </c>
      <c r="G79" s="55">
        <v>1</v>
      </c>
      <c r="H79" s="56">
        <f>IF(VLOOKUP(J79,'HOURLY RATES'!B$116:C$124,2,0)=0,$J$3,VLOOKUP(J79,'HOURLY RATES'!B$116:C$124,2,0))</f>
        <v>0</v>
      </c>
      <c r="I79" s="57">
        <f t="shared" si="35"/>
        <v>1</v>
      </c>
      <c r="J79" s="104" t="s">
        <v>195</v>
      </c>
      <c r="K79" s="177">
        <v>395.02253999999999</v>
      </c>
      <c r="L79" s="261">
        <f t="shared" si="36"/>
        <v>395.02253999999999</v>
      </c>
      <c r="M79" s="262">
        <f>IF(VLOOKUP(E79,'HOURLY RATES'!C$6:D$105,2,0)=0,$E$3,VLOOKUP(E79,'HOURLY RATES'!C$6:D$105,2,0))</f>
        <v>52.58</v>
      </c>
      <c r="N79" s="262">
        <f t="shared" si="37"/>
        <v>20770.285153199999</v>
      </c>
      <c r="O79" s="65">
        <v>132749.75384999998</v>
      </c>
      <c r="P79" s="65">
        <f t="shared" si="38"/>
        <v>132749.75384999998</v>
      </c>
      <c r="Q79" s="66">
        <f t="shared" si="39"/>
        <v>153520.03900319999</v>
      </c>
      <c r="R79" s="179"/>
      <c r="S79" s="154">
        <f t="shared" si="40"/>
        <v>227313.1113834003</v>
      </c>
      <c r="T79" s="155">
        <f t="shared" si="41"/>
        <v>227313.1113834003</v>
      </c>
    </row>
    <row r="80" spans="1:21" s="7" customFormat="1" ht="31.2" x14ac:dyDescent="0.25">
      <c r="A80" s="176">
        <f>IF(J80&lt;&gt;"",1+MAX($A$18:A79),"")</f>
        <v>40</v>
      </c>
      <c r="B80" s="54" t="s">
        <v>718</v>
      </c>
      <c r="C80" s="67"/>
      <c r="D80" s="105"/>
      <c r="E80" s="240" t="s">
        <v>78</v>
      </c>
      <c r="F80" s="234" t="s">
        <v>786</v>
      </c>
      <c r="G80" s="55">
        <v>1</v>
      </c>
      <c r="H80" s="56">
        <f>IF(VLOOKUP(J80,'HOURLY RATES'!B$116:C$124,2,0)=0,$J$3,VLOOKUP(J80,'HOURLY RATES'!B$116:C$124,2,0))</f>
        <v>0</v>
      </c>
      <c r="I80" s="57">
        <f t="shared" si="35"/>
        <v>1</v>
      </c>
      <c r="J80" s="104" t="s">
        <v>195</v>
      </c>
      <c r="K80" s="177">
        <v>415.81320000000005</v>
      </c>
      <c r="L80" s="261">
        <f t="shared" si="36"/>
        <v>415.81320000000005</v>
      </c>
      <c r="M80" s="262">
        <f>IF(VLOOKUP(E80,'HOURLY RATES'!C$6:D$105,2,0)=0,$E$3,VLOOKUP(E80,'HOURLY RATES'!C$6:D$105,2,0))</f>
        <v>60.92</v>
      </c>
      <c r="N80" s="262">
        <f t="shared" si="37"/>
        <v>25331.340144000005</v>
      </c>
      <c r="O80" s="65">
        <v>154874.712825</v>
      </c>
      <c r="P80" s="65">
        <f t="shared" si="38"/>
        <v>154874.712825</v>
      </c>
      <c r="Q80" s="66">
        <f t="shared" si="39"/>
        <v>180206.05296900001</v>
      </c>
      <c r="R80" s="179"/>
      <c r="S80" s="154">
        <f t="shared" si="40"/>
        <v>266593.41858552408</v>
      </c>
      <c r="T80" s="155">
        <f t="shared" si="41"/>
        <v>266593.41858552408</v>
      </c>
    </row>
    <row r="81" spans="1:22" s="7" customFormat="1" ht="46.8" x14ac:dyDescent="0.25">
      <c r="A81" s="176">
        <f>IF(J81&lt;&gt;"",1+MAX($A$18:A80),"")</f>
        <v>41</v>
      </c>
      <c r="B81" s="54" t="s">
        <v>718</v>
      </c>
      <c r="C81" s="67"/>
      <c r="D81" s="105"/>
      <c r="E81" s="240" t="s">
        <v>88</v>
      </c>
      <c r="F81" s="234" t="s">
        <v>787</v>
      </c>
      <c r="G81" s="55">
        <v>1</v>
      </c>
      <c r="H81" s="56">
        <f>IF(VLOOKUP(J81,'HOURLY RATES'!B$116:C$124,2,0)=0,$J$3,VLOOKUP(J81,'HOURLY RATES'!B$116:C$124,2,0))</f>
        <v>0</v>
      </c>
      <c r="I81" s="57">
        <f t="shared" si="35"/>
        <v>1</v>
      </c>
      <c r="J81" s="104" t="s">
        <v>195</v>
      </c>
      <c r="K81" s="177">
        <v>166.32528000000002</v>
      </c>
      <c r="L81" s="261">
        <f t="shared" si="36"/>
        <v>166.32528000000002</v>
      </c>
      <c r="M81" s="262">
        <f>IF(VLOOKUP(E81,'HOURLY RATES'!C$6:D$105,2,0)=0,$E$3,VLOOKUP(E81,'HOURLY RATES'!C$6:D$105,2,0))</f>
        <v>41.1</v>
      </c>
      <c r="N81" s="262">
        <f t="shared" si="37"/>
        <v>6835.9690080000009</v>
      </c>
      <c r="O81" s="65">
        <v>88499.835899999991</v>
      </c>
      <c r="P81" s="65">
        <f t="shared" si="38"/>
        <v>88499.835899999991</v>
      </c>
      <c r="Q81" s="66">
        <f t="shared" si="39"/>
        <v>95335.804907999991</v>
      </c>
      <c r="R81" s="179"/>
      <c r="S81" s="154">
        <f t="shared" si="40"/>
        <v>142647.0104090852</v>
      </c>
      <c r="T81" s="155">
        <f t="shared" si="41"/>
        <v>142647.0104090852</v>
      </c>
    </row>
    <row r="82" spans="1:22" s="7" customFormat="1" x14ac:dyDescent="0.25">
      <c r="A82" s="219" t="str">
        <f>IF(J82&lt;&gt;"",1+MAX($A$18:A81),"")</f>
        <v/>
      </c>
      <c r="B82" s="220"/>
      <c r="C82" s="220"/>
      <c r="D82" s="221"/>
      <c r="E82" s="260"/>
      <c r="F82" s="237" t="s">
        <v>219</v>
      </c>
      <c r="G82" s="222"/>
      <c r="H82" s="222"/>
      <c r="I82" s="222"/>
      <c r="J82" s="223"/>
      <c r="K82" s="222"/>
      <c r="L82" s="224"/>
      <c r="M82" s="225"/>
      <c r="N82" s="225"/>
      <c r="O82" s="226"/>
      <c r="P82" s="226"/>
      <c r="Q82" s="227"/>
      <c r="R82" s="179"/>
      <c r="S82" s="154"/>
      <c r="T82" s="155"/>
    </row>
    <row r="83" spans="1:22" s="7" customFormat="1" x14ac:dyDescent="0.25">
      <c r="A83" s="308" t="s">
        <v>51</v>
      </c>
      <c r="B83" s="308"/>
      <c r="C83" s="311"/>
      <c r="D83" s="312"/>
      <c r="E83" s="312"/>
      <c r="F83" s="312"/>
      <c r="G83" s="312"/>
      <c r="H83" s="312"/>
      <c r="I83" s="312"/>
      <c r="J83" s="313"/>
      <c r="K83" s="229" t="s">
        <v>227</v>
      </c>
      <c r="L83" s="230">
        <f>SUM(L18:L82)</f>
        <v>7479.7705049023252</v>
      </c>
      <c r="M83" s="228" t="s">
        <v>228</v>
      </c>
      <c r="N83" s="231">
        <f>SUM(N18:N82)</f>
        <v>386371.53682472196</v>
      </c>
      <c r="O83" s="228" t="s">
        <v>229</v>
      </c>
      <c r="P83" s="231">
        <f>SUM(P18:P82)</f>
        <v>833225.95499849983</v>
      </c>
      <c r="Q83" s="232">
        <f>SUM(Q18:Q82)</f>
        <v>1219597.4918232218</v>
      </c>
      <c r="R83" s="232">
        <f>SUM(R18:R82)</f>
        <v>1219597.4918232218</v>
      </c>
      <c r="S83" s="156"/>
      <c r="T83" s="157">
        <f>SUM(T18:T82)</f>
        <v>1751572.9179310594</v>
      </c>
      <c r="U83" s="1"/>
      <c r="V83" s="1"/>
    </row>
    <row r="84" spans="1:22" s="7" customFormat="1" ht="16.2" thickBot="1" x14ac:dyDescent="0.3">
      <c r="A84" s="309" t="s">
        <v>52</v>
      </c>
      <c r="B84" s="310"/>
      <c r="C84" s="41"/>
      <c r="D84" s="41"/>
      <c r="E84" s="42"/>
      <c r="F84" s="43"/>
      <c r="G84" s="44"/>
      <c r="H84" s="44"/>
      <c r="I84" s="44"/>
      <c r="J84" s="41"/>
      <c r="K84" s="41"/>
      <c r="L84" s="41"/>
      <c r="M84" s="76">
        <f>D5</f>
        <v>9.146E-2</v>
      </c>
      <c r="N84" s="77"/>
      <c r="O84" s="77"/>
      <c r="P84" s="77">
        <f>P83*M84</f>
        <v>76206.845844162788</v>
      </c>
      <c r="Q84" s="77">
        <f>P84+N84</f>
        <v>76206.845844162788</v>
      </c>
      <c r="R84" s="180">
        <f>Q84</f>
        <v>76206.845844162788</v>
      </c>
      <c r="S84" s="156"/>
      <c r="T84" s="156"/>
      <c r="U84" s="1"/>
      <c r="V84" s="1"/>
    </row>
    <row r="85" spans="1:22" s="7" customFormat="1" ht="16.8" thickTop="1" thickBot="1" x14ac:dyDescent="0.3">
      <c r="A85" s="181" t="s">
        <v>230</v>
      </c>
      <c r="B85" s="51"/>
      <c r="C85" s="45"/>
      <c r="D85" s="45"/>
      <c r="E85" s="46"/>
      <c r="F85" s="47"/>
      <c r="G85" s="48"/>
      <c r="H85" s="48"/>
      <c r="I85" s="48"/>
      <c r="J85" s="45"/>
      <c r="K85" s="45"/>
      <c r="L85" s="45"/>
      <c r="M85" s="52">
        <f>D6</f>
        <v>0.4</v>
      </c>
      <c r="N85" s="50"/>
      <c r="O85" s="50"/>
      <c r="P85" s="50">
        <f>P83*M85</f>
        <v>333290.38199939998</v>
      </c>
      <c r="Q85" s="50">
        <f>P85+N85</f>
        <v>333290.38199939998</v>
      </c>
      <c r="R85" s="182">
        <f>Q85</f>
        <v>333290.38199939998</v>
      </c>
      <c r="S85" s="156"/>
      <c r="T85" s="156"/>
      <c r="U85" s="1"/>
      <c r="V85" s="1"/>
    </row>
    <row r="86" spans="1:22" s="7" customFormat="1" ht="16.8" thickTop="1" thickBot="1" x14ac:dyDescent="0.3">
      <c r="A86" s="181" t="s">
        <v>231</v>
      </c>
      <c r="B86" s="51"/>
      <c r="C86" s="45"/>
      <c r="D86" s="45"/>
      <c r="E86" s="46"/>
      <c r="F86" s="47"/>
      <c r="G86" s="48"/>
      <c r="H86" s="48"/>
      <c r="I86" s="48"/>
      <c r="J86" s="45"/>
      <c r="K86" s="45"/>
      <c r="L86" s="45"/>
      <c r="M86" s="52">
        <f>D7</f>
        <v>0.25</v>
      </c>
      <c r="N86" s="50">
        <f>N83*M86</f>
        <v>96592.88420618049</v>
      </c>
      <c r="O86" s="50"/>
      <c r="P86" s="50"/>
      <c r="Q86" s="50">
        <f>P86+N86</f>
        <v>96592.88420618049</v>
      </c>
      <c r="R86" s="182">
        <f>Q86</f>
        <v>96592.88420618049</v>
      </c>
      <c r="S86" s="156"/>
      <c r="T86" s="156"/>
      <c r="U86" s="1"/>
      <c r="V86" s="1"/>
    </row>
    <row r="87" spans="1:22" s="7" customFormat="1" ht="16.8" thickTop="1" thickBot="1" x14ac:dyDescent="0.3">
      <c r="A87" s="299" t="s">
        <v>232</v>
      </c>
      <c r="B87" s="300"/>
      <c r="C87" s="45"/>
      <c r="D87" s="45"/>
      <c r="E87" s="46"/>
      <c r="F87" s="47"/>
      <c r="G87" s="48"/>
      <c r="H87" s="48"/>
      <c r="I87" s="48"/>
      <c r="J87" s="45"/>
      <c r="K87" s="45"/>
      <c r="L87" s="45"/>
      <c r="M87" s="49">
        <f>D8</f>
        <v>1.4999999999999999E-2</v>
      </c>
      <c r="N87" s="50">
        <f>(N83+N84+N85+N86)*M87</f>
        <v>7244.4663154635364</v>
      </c>
      <c r="O87" s="50"/>
      <c r="P87" s="50">
        <f>(P83+P84+P85+P86)*M87</f>
        <v>18640.847742630936</v>
      </c>
      <c r="Q87" s="50">
        <f>P87+N87</f>
        <v>25885.314058094475</v>
      </c>
      <c r="R87" s="182">
        <f>Q87</f>
        <v>25885.314058094475</v>
      </c>
      <c r="S87" s="156"/>
      <c r="T87" s="156"/>
      <c r="U87" s="1"/>
      <c r="V87" s="1"/>
    </row>
    <row r="88" spans="1:22" s="7" customFormat="1" ht="16.2" thickTop="1" x14ac:dyDescent="0.25">
      <c r="A88" s="301" t="s">
        <v>53</v>
      </c>
      <c r="B88" s="302"/>
      <c r="C88" s="183"/>
      <c r="D88" s="183"/>
      <c r="E88" s="184"/>
      <c r="F88" s="185"/>
      <c r="G88" s="186"/>
      <c r="H88" s="186"/>
      <c r="I88" s="186"/>
      <c r="J88" s="183"/>
      <c r="K88" s="183"/>
      <c r="L88" s="183"/>
      <c r="M88" s="187"/>
      <c r="N88" s="188">
        <f>SUM(N83:N87)</f>
        <v>490208.88734636595</v>
      </c>
      <c r="O88" s="187"/>
      <c r="P88" s="188">
        <f>SUM(P83:P87)</f>
        <v>1261364.0305846934</v>
      </c>
      <c r="Q88" s="188">
        <f>SUM(Q83:Q87)</f>
        <v>1751572.9179310596</v>
      </c>
      <c r="R88" s="189">
        <f>SUM(R83:R87)</f>
        <v>1751572.9179310596</v>
      </c>
      <c r="S88" s="156"/>
      <c r="T88" s="157">
        <f>T83</f>
        <v>1751572.9179310594</v>
      </c>
      <c r="U88" s="1"/>
      <c r="V88" s="1"/>
    </row>
  </sheetData>
  <autoFilter ref="J1:J124" xr:uid="{00000000-0001-0000-0300-000000000000}"/>
  <mergeCells count="8">
    <mergeCell ref="A87:B87"/>
    <mergeCell ref="A88:B88"/>
    <mergeCell ref="A2:R2"/>
    <mergeCell ref="B3:E3"/>
    <mergeCell ref="E16:F16"/>
    <mergeCell ref="A83:B83"/>
    <mergeCell ref="A84:B84"/>
    <mergeCell ref="C83:J83"/>
  </mergeCells>
  <dataValidations count="1">
    <dataValidation type="list" allowBlank="1" showInputMessage="1" showErrorMessage="1" sqref="E63" xr:uid="{CE77D3C3-9C95-4503-9A40-1B0D1FA64AD5}">
      <formula1>#REF!</formula1>
    </dataValidation>
  </dataValidations>
  <hyperlinks>
    <hyperlink ref="B3:E3" location="'COST SUMMARY'!A1" display="CLICK HERE TO GO BACK TO COST SUMMARY" xr:uid="{6511ABE0-09F4-486C-BEF3-BD1A101AB8D9}"/>
  </hyperlinks>
  <printOptions horizontalCentered="1"/>
  <pageMargins left="0.25" right="0.25" top="0.75" bottom="0.75" header="0.3" footer="0.3"/>
  <pageSetup paperSize="9" scale="23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7F14EE4-86B3-4EBA-9FB4-81E3AAA026F2}">
          <x14:formula1>
            <xm:f>'HOURLY RATES'!$B$116:$B$126</xm:f>
          </x14:formula1>
          <xm:sqref>J19:J66 J75:J81 J71</xm:sqref>
        </x14:dataValidation>
        <x14:dataValidation type="list" allowBlank="1" showInputMessage="1" showErrorMessage="1" xr:uid="{AE2306EC-25DA-40E7-B9CB-329654EEBD06}">
          <x14:formula1>
            <xm:f>'HOURLY RATES'!$C$6:$C$105</xm:f>
          </x14:formula1>
          <xm:sqref>E21:E32 E60:E62 E54:E57 E47:E51 E34:E36 E39:E44 E65:E66 E75:E81 E71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5FB93-44A4-47B3-9FA5-981DED2A5697}">
  <sheetPr>
    <tabColor rgb="FF92D050"/>
    <pageSetUpPr fitToPage="1"/>
  </sheetPr>
  <dimension ref="A1:V88"/>
  <sheetViews>
    <sheetView zoomScale="40" zoomScaleNormal="40" zoomScaleSheetLayoutView="40" workbookViewId="0">
      <pane ySplit="1" topLeftCell="A2" activePane="bottomLeft" state="frozen"/>
      <selection pane="bottomLeft" activeCell="F26" sqref="F26"/>
    </sheetView>
  </sheetViews>
  <sheetFormatPr defaultColWidth="8.90625" defaultRowHeight="15.6" x14ac:dyDescent="0.25"/>
  <cols>
    <col min="1" max="1" width="14.36328125" style="4" customWidth="1"/>
    <col min="2" max="2" width="26" style="4" customWidth="1"/>
    <col min="3" max="3" width="28" style="4" customWidth="1"/>
    <col min="4" max="4" width="14.90625" style="4" bestFit="1" customWidth="1"/>
    <col min="5" max="5" width="35.36328125" style="4" customWidth="1"/>
    <col min="6" max="6" width="64.179687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5.26953125" style="4" customWidth="1"/>
    <col min="11" max="11" width="22.816406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Q83</f>
        <v>863790.38336083572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P83*D5</f>
        <v>56840.781144014923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30">
        <v>0.4</v>
      </c>
      <c r="E6" s="23">
        <f>P83*D6</f>
        <v>248592.96367380244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31">
        <v>0.25</v>
      </c>
      <c r="E7" s="24">
        <f>N83*D7</f>
        <v>60576.993544082434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18447.01682584103</v>
      </c>
      <c r="F8" s="195" t="s">
        <v>178</v>
      </c>
      <c r="G8" s="146"/>
      <c r="H8" s="194"/>
      <c r="I8" s="160"/>
      <c r="J8" s="161"/>
      <c r="K8" s="166" t="s">
        <v>727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1248248.1385485765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8964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121351.61645135468</v>
      </c>
      <c r="S18" s="154"/>
      <c r="T18" s="155"/>
      <c r="U18" s="13">
        <f>SUM(Q68:Q82)</f>
        <v>742438.76690948103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134.84176660179457</v>
      </c>
      <c r="L27" s="64">
        <f t="shared" si="1"/>
        <v>134.84176660179457</v>
      </c>
      <c r="M27" s="62">
        <f>IF(VLOOKUP(E27,'HOURLY RATES'!C$6:D$105,2,0)=0,$E$3,VLOOKUP(E27,'HOURLY RATES'!C$6:D$105,2,0))</f>
        <v>55.06</v>
      </c>
      <c r="N27" s="62">
        <f t="shared" si="2"/>
        <v>7424.38766909481</v>
      </c>
      <c r="O27" s="65"/>
      <c r="P27" s="65"/>
      <c r="Q27" s="66">
        <f t="shared" si="3"/>
        <v>7424.38766909481</v>
      </c>
      <c r="R27" s="175"/>
      <c r="S27" s="154">
        <f t="shared" si="4"/>
        <v>9419.6918551640392</v>
      </c>
      <c r="T27" s="155">
        <f t="shared" si="5"/>
        <v>9419.6918551640392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38.834428781316838</v>
      </c>
      <c r="L34" s="64">
        <f t="shared" ref="L34:L36" si="7">K34*I34</f>
        <v>38.834428781316838</v>
      </c>
      <c r="M34" s="62">
        <f>IF(VLOOKUP(E34,'HOURLY RATES'!C$6:D$105,2,0)=0,$E$3,VLOOKUP(E34,'HOURLY RATES'!C$6:D$105,2,0))</f>
        <v>55.06</v>
      </c>
      <c r="N34" s="62">
        <f t="shared" ref="N34:N36" si="8">M34*L34</f>
        <v>2138.2236486993052</v>
      </c>
      <c r="O34" s="65"/>
      <c r="P34" s="65"/>
      <c r="Q34" s="66">
        <f t="shared" ref="Q34:Q36" si="9">P34+N34</f>
        <v>2138.2236486993052</v>
      </c>
      <c r="R34" s="175"/>
      <c r="S34" s="154">
        <f t="shared" ref="S34:S36" si="10">((((N34*(1+$D$7))+(P34*(1+$D$5+$D$6)))*(1+$D$8)))/I34</f>
        <v>2712.8712542872436</v>
      </c>
      <c r="T34" s="155">
        <f t="shared" ref="T34:T36" si="11">S34*I34</f>
        <v>2712.8712542872436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34.65433401666121</v>
      </c>
      <c r="L35" s="64">
        <f t="shared" si="7"/>
        <v>34.65433401666121</v>
      </c>
      <c r="M35" s="62">
        <f>IF(VLOOKUP(E35,'HOURLY RATES'!C$6:D$105,2,0)=0,$E$3,VLOOKUP(E35,'HOURLY RATES'!C$6:D$105,2,0))</f>
        <v>55.06</v>
      </c>
      <c r="N35" s="62">
        <f t="shared" si="8"/>
        <v>1908.0676309573662</v>
      </c>
      <c r="O35" s="65"/>
      <c r="P35" s="65"/>
      <c r="Q35" s="66">
        <f t="shared" si="9"/>
        <v>1908.0676309573662</v>
      </c>
      <c r="R35" s="175"/>
      <c r="S35" s="154">
        <f t="shared" si="10"/>
        <v>2420.8608067771579</v>
      </c>
      <c r="T35" s="155">
        <f t="shared" si="11"/>
        <v>2420.8608067771579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87.647148291166488</v>
      </c>
      <c r="L36" s="64">
        <f t="shared" si="7"/>
        <v>87.647148291166488</v>
      </c>
      <c r="M36" s="62">
        <f>IF(VLOOKUP(E36,'HOURLY RATES'!C$6:D$105,2,0)=0,$E$3,VLOOKUP(E36,'HOURLY RATES'!C$6:D$105,2,0))</f>
        <v>55.06</v>
      </c>
      <c r="N36" s="62">
        <f t="shared" si="8"/>
        <v>4825.8519849116274</v>
      </c>
      <c r="O36" s="65"/>
      <c r="P36" s="65"/>
      <c r="Q36" s="66">
        <f t="shared" si="9"/>
        <v>4825.8519849116274</v>
      </c>
      <c r="R36" s="175"/>
      <c r="S36" s="154">
        <f t="shared" si="10"/>
        <v>6122.799705856627</v>
      </c>
      <c r="T36" s="155">
        <f t="shared" si="11"/>
        <v>6122.799705856627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6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606.78794970807564</v>
      </c>
      <c r="L44" s="64">
        <f t="shared" si="13"/>
        <v>606.78794970807564</v>
      </c>
      <c r="M44" s="62">
        <f>IF(VLOOKUP(E44,'HOURLY RATES'!C$6:D$105,2,0)=0,$E$3,VLOOKUP(E44,'HOURLY RATES'!C$6:D$105,2,0))</f>
        <v>55.06</v>
      </c>
      <c r="N44" s="62">
        <f t="shared" si="14"/>
        <v>33409.744510926648</v>
      </c>
      <c r="O44" s="65"/>
      <c r="P44" s="65"/>
      <c r="Q44" s="66">
        <f t="shared" si="3"/>
        <v>33409.744510926648</v>
      </c>
      <c r="R44" s="175"/>
      <c r="S44" s="154">
        <f t="shared" si="15"/>
        <v>42388.613348238185</v>
      </c>
      <c r="T44" s="155">
        <f t="shared" si="16"/>
        <v>42388.613348238185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87.647148291166488</v>
      </c>
      <c r="L55" s="64">
        <f t="shared" si="23"/>
        <v>87.647148291166488</v>
      </c>
      <c r="M55" s="62">
        <f>IF(VLOOKUP(E55,'HOURLY RATES'!C$6:D$105,2,0)=0,$E$3,VLOOKUP(E55,'HOURLY RATES'!C$6:D$105,2,0))</f>
        <v>55.06</v>
      </c>
      <c r="N55" s="62">
        <f t="shared" si="24"/>
        <v>4825.8519849116274</v>
      </c>
      <c r="O55" s="65"/>
      <c r="P55" s="65"/>
      <c r="Q55" s="66">
        <f t="shared" si="3"/>
        <v>4825.8519849116274</v>
      </c>
      <c r="R55" s="175"/>
      <c r="S55" s="154">
        <f t="shared" si="25"/>
        <v>6122.799705856627</v>
      </c>
      <c r="T55" s="155">
        <f t="shared" si="26"/>
        <v>6122.799705856627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0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1213.5758994161513</v>
      </c>
      <c r="L65" s="64">
        <f t="shared" ref="L65" si="32">K65*I65</f>
        <v>1213.5758994161513</v>
      </c>
      <c r="M65" s="62">
        <f>IF(VLOOKUP(E65,'HOURLY RATES'!C$6:D$105,2,0)=0,$E$3,VLOOKUP(E65,'HOURLY RATES'!C$6:D$105,2,0))</f>
        <v>55.06</v>
      </c>
      <c r="N65" s="62">
        <f t="shared" ref="N65" si="33">M65*L65</f>
        <v>66819.489021853296</v>
      </c>
      <c r="O65" s="65"/>
      <c r="P65" s="65"/>
      <c r="Q65" s="66">
        <f t="shared" ref="Q65" si="34">P65+N65</f>
        <v>66819.489021853296</v>
      </c>
      <c r="R65" s="175"/>
      <c r="S65" s="154">
        <f>((((N65*(1+$D$7))+(P65*(1+$D$5+$D$6)))*(1+$D$8)))/I65</f>
        <v>84777.226696476369</v>
      </c>
      <c r="T65" s="155">
        <f>S65*I65</f>
        <v>84777.226696476369</v>
      </c>
    </row>
    <row r="66" spans="1:20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0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721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SUM(Q68:Q81)</f>
        <v>742438.76690948103</v>
      </c>
      <c r="S67" s="154"/>
      <c r="T67" s="155"/>
    </row>
    <row r="68" spans="1:20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0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0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788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0" s="7" customFormat="1" ht="46.8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125</v>
      </c>
      <c r="F71" s="106" t="s">
        <v>789</v>
      </c>
      <c r="G71" s="55">
        <v>1</v>
      </c>
      <c r="H71" s="56">
        <f>IF(VLOOKUP(J71,'HOURLY RATES'!B$116:C$124,2,0)=0,$J$3,VLOOKUP(J71,'HOURLY RATES'!B$116:C$124,2,0))</f>
        <v>0</v>
      </c>
      <c r="I71" s="57">
        <f>(G71*(1+H71))</f>
        <v>1</v>
      </c>
      <c r="J71" s="104" t="s">
        <v>195</v>
      </c>
      <c r="K71" s="177">
        <v>340.21080000000006</v>
      </c>
      <c r="L71" s="64">
        <f>K71*I71</f>
        <v>340.21080000000006</v>
      </c>
      <c r="M71" s="62">
        <f>IF(VLOOKUP(E71,'HOURLY RATES'!C$6:D$105,2,0)=0,$E$3,VLOOKUP(E71,'HOURLY RATES'!C$6:D$105,2,0))</f>
        <v>47.24</v>
      </c>
      <c r="N71" s="62">
        <f>M71*L71</f>
        <v>16071.558192000004</v>
      </c>
      <c r="O71" s="65"/>
      <c r="P71" s="65">
        <f>O71*I71</f>
        <v>0</v>
      </c>
      <c r="Q71" s="66">
        <f>P71+N71</f>
        <v>16071.558192000004</v>
      </c>
      <c r="R71" s="179"/>
      <c r="S71" s="154">
        <f>((((N71*(1+$D$7))+(P71*(1+$D$5+$D$6)))*(1+$D$8)))/I71</f>
        <v>20390.789456100003</v>
      </c>
      <c r="T71" s="155">
        <f>S71*I71</f>
        <v>20390.789456100003</v>
      </c>
    </row>
    <row r="72" spans="1:20" s="7" customFormat="1" x14ac:dyDescent="0.25">
      <c r="A72" s="176" t="str">
        <f>IF(J72&lt;&gt;"",1+MAX($A$18:A71),"")</f>
        <v/>
      </c>
      <c r="B72" s="54"/>
      <c r="C72" s="67"/>
      <c r="D72" s="105"/>
      <c r="E72" s="239"/>
      <c r="F72" s="234" t="s">
        <v>219</v>
      </c>
      <c r="G72" s="55"/>
      <c r="H72" s="56"/>
      <c r="I72" s="57"/>
      <c r="J72" s="104"/>
      <c r="K72" s="177"/>
      <c r="L72" s="64"/>
      <c r="M72" s="62"/>
      <c r="N72" s="62"/>
      <c r="O72" s="65"/>
      <c r="P72" s="65"/>
      <c r="Q72" s="66"/>
      <c r="R72" s="179"/>
      <c r="S72" s="154"/>
      <c r="T72" s="155"/>
    </row>
    <row r="73" spans="1:20" s="7" customFormat="1" ht="18" x14ac:dyDescent="0.25">
      <c r="A73" s="176" t="str">
        <f>IF(J73&lt;&gt;"",1+MAX($A$18:A72),"")</f>
        <v/>
      </c>
      <c r="B73" s="54"/>
      <c r="C73" s="67"/>
      <c r="D73" s="105"/>
      <c r="E73" s="239"/>
      <c r="F73" s="236" t="s">
        <v>714</v>
      </c>
      <c r="G73" s="55"/>
      <c r="H73" s="56"/>
      <c r="I73" s="57"/>
      <c r="J73" s="104"/>
      <c r="K73" s="177"/>
      <c r="L73" s="64"/>
      <c r="M73" s="62"/>
      <c r="N73" s="62"/>
      <c r="O73" s="65"/>
      <c r="P73" s="65"/>
      <c r="Q73" s="66"/>
      <c r="R73" s="179"/>
      <c r="S73" s="154"/>
      <c r="T73" s="155"/>
    </row>
    <row r="74" spans="1:20" s="7" customFormat="1" x14ac:dyDescent="0.25">
      <c r="A74" s="176" t="str">
        <f>IF(J74&lt;&gt;"",1+MAX($A$18:A73),"")</f>
        <v/>
      </c>
      <c r="B74" s="54"/>
      <c r="C74" s="67"/>
      <c r="D74" s="105"/>
      <c r="E74" s="239"/>
      <c r="F74" s="106" t="s">
        <v>788</v>
      </c>
      <c r="G74" s="55"/>
      <c r="H74" s="56"/>
      <c r="I74" s="57"/>
      <c r="J74" s="104"/>
      <c r="K74" s="177"/>
      <c r="L74" s="64"/>
      <c r="M74" s="62"/>
      <c r="N74" s="62"/>
      <c r="O74" s="65"/>
      <c r="P74" s="65"/>
      <c r="Q74" s="66"/>
      <c r="R74" s="179"/>
      <c r="S74" s="154"/>
      <c r="T74" s="155"/>
    </row>
    <row r="75" spans="1:20" s="7" customFormat="1" ht="46.8" x14ac:dyDescent="0.25">
      <c r="A75" s="176">
        <f>IF(J75&lt;&gt;"",1+MAX($A$18:A74),"")</f>
        <v>35</v>
      </c>
      <c r="B75" s="54" t="s">
        <v>718</v>
      </c>
      <c r="C75" s="67"/>
      <c r="D75" s="105"/>
      <c r="E75" s="239" t="s">
        <v>125</v>
      </c>
      <c r="F75" s="234" t="s">
        <v>790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:I81" si="35">(G75*(1+H75))</f>
        <v>1</v>
      </c>
      <c r="J75" s="104" t="s">
        <v>195</v>
      </c>
      <c r="K75" s="177">
        <v>935.57970000000012</v>
      </c>
      <c r="L75" s="261">
        <f t="shared" ref="L75:L81" si="36">K75*I75</f>
        <v>935.57970000000012</v>
      </c>
      <c r="M75" s="262">
        <f>IF(VLOOKUP(E75,'HOURLY RATES'!C$6:D$105,2,0)=0,$E$3,VLOOKUP(E75,'HOURLY RATES'!C$6:D$105,2,0))</f>
        <v>47.24</v>
      </c>
      <c r="N75" s="262">
        <f t="shared" ref="N75:N81" si="37">M75*L75</f>
        <v>44196.785028000006</v>
      </c>
      <c r="O75" s="65">
        <v>100004.86987939743</v>
      </c>
      <c r="P75" s="65">
        <f t="shared" ref="P75:P81" si="38">O75*I75</f>
        <v>100004.86987939743</v>
      </c>
      <c r="Q75" s="66">
        <f t="shared" ref="Q75:Q81" si="39">P75+N75</f>
        <v>144201.65490739743</v>
      </c>
      <c r="R75" s="179"/>
      <c r="S75" s="154">
        <f t="shared" ref="S75:S81" si="40">((((N75*(1+$D$7))+(P75*(1+$D$5+$D$6)))*(1+$D$8)))/I75</f>
        <v>207465.23318305597</v>
      </c>
      <c r="T75" s="155">
        <f t="shared" ref="T75:T81" si="41">S75*I75</f>
        <v>207465.23318305597</v>
      </c>
    </row>
    <row r="76" spans="1:20" s="7" customFormat="1" ht="46.8" x14ac:dyDescent="0.25">
      <c r="A76" s="176">
        <f>IF(J76&lt;&gt;"",1+MAX($A$18:A75),"")</f>
        <v>36</v>
      </c>
      <c r="B76" s="54" t="s">
        <v>718</v>
      </c>
      <c r="C76" s="67"/>
      <c r="D76" s="105"/>
      <c r="E76" s="239" t="s">
        <v>75</v>
      </c>
      <c r="F76" s="234" t="s">
        <v>791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187.11594000000002</v>
      </c>
      <c r="L76" s="261">
        <f t="shared" si="36"/>
        <v>187.11594000000002</v>
      </c>
      <c r="M76" s="262">
        <f>IF(VLOOKUP(E76,'HOURLY RATES'!C$6:D$105,2,0)=0,$E$3,VLOOKUP(E76,'HOURLY RATES'!C$6:D$105,2,0))</f>
        <v>43.3</v>
      </c>
      <c r="N76" s="262">
        <f t="shared" si="37"/>
        <v>8102.1202020000001</v>
      </c>
      <c r="O76" s="65">
        <v>99014.722652868732</v>
      </c>
      <c r="P76" s="65">
        <f t="shared" si="38"/>
        <v>99014.722652868732</v>
      </c>
      <c r="Q76" s="66">
        <f t="shared" si="39"/>
        <v>107116.84285486874</v>
      </c>
      <c r="R76" s="179"/>
      <c r="S76" s="154">
        <f t="shared" si="40"/>
        <v>160171.2107278528</v>
      </c>
      <c r="T76" s="155">
        <f t="shared" si="41"/>
        <v>160171.2107278528</v>
      </c>
    </row>
    <row r="77" spans="1:20" s="7" customFormat="1" ht="31.2" x14ac:dyDescent="0.25">
      <c r="A77" s="176">
        <f>IF(J77&lt;&gt;"",1+MAX($A$18:A76),"")</f>
        <v>37</v>
      </c>
      <c r="B77" s="54" t="s">
        <v>718</v>
      </c>
      <c r="C77" s="67"/>
      <c r="D77" s="105"/>
      <c r="E77" s="240" t="s">
        <v>101</v>
      </c>
      <c r="F77" s="234" t="s">
        <v>792</v>
      </c>
      <c r="G77" s="55">
        <v>1</v>
      </c>
      <c r="H77" s="56">
        <f>IF(VLOOKUP(J77,'HOURLY RATES'!B$116:C$124,2,0)=0,$J$3,VLOOKUP(J77,'HOURLY RATES'!B$116:C$124,2,0))</f>
        <v>0</v>
      </c>
      <c r="I77" s="57">
        <f t="shared" si="35"/>
        <v>1</v>
      </c>
      <c r="J77" s="104" t="s">
        <v>195</v>
      </c>
      <c r="K77" s="177">
        <v>233.89492500000003</v>
      </c>
      <c r="L77" s="261">
        <f t="shared" si="36"/>
        <v>233.89492500000003</v>
      </c>
      <c r="M77" s="262">
        <f>IF(VLOOKUP(E77,'HOURLY RATES'!C$6:D$105,2,0)=0,$E$3,VLOOKUP(E77,'HOURLY RATES'!C$6:D$105,2,0))</f>
        <v>46.9</v>
      </c>
      <c r="N77" s="262">
        <f t="shared" si="37"/>
        <v>10969.671982500002</v>
      </c>
      <c r="O77" s="65">
        <v>49507.361326434366</v>
      </c>
      <c r="P77" s="65">
        <f t="shared" si="38"/>
        <v>49507.361326434366</v>
      </c>
      <c r="Q77" s="66">
        <f t="shared" si="39"/>
        <v>60477.033308934369</v>
      </c>
      <c r="R77" s="179"/>
      <c r="S77" s="154">
        <f t="shared" si="40"/>
        <v>88863.594188579533</v>
      </c>
      <c r="T77" s="155">
        <f t="shared" si="41"/>
        <v>88863.594188579533</v>
      </c>
    </row>
    <row r="78" spans="1:20" s="7" customFormat="1" ht="31.2" x14ac:dyDescent="0.25">
      <c r="A78" s="176">
        <f>IF(J78&lt;&gt;"",1+MAX($A$18:A77),"")</f>
        <v>38</v>
      </c>
      <c r="B78" s="54" t="s">
        <v>718</v>
      </c>
      <c r="C78" s="67"/>
      <c r="D78" s="105"/>
      <c r="E78" s="240" t="s">
        <v>110</v>
      </c>
      <c r="F78" s="234" t="s">
        <v>793</v>
      </c>
      <c r="G78" s="55">
        <v>1</v>
      </c>
      <c r="H78" s="56">
        <f>IF(VLOOKUP(J78,'HOURLY RATES'!B$116:C$124,2,0)=0,$J$3,VLOOKUP(J78,'HOURLY RATES'!B$116:C$124,2,0))</f>
        <v>0</v>
      </c>
      <c r="I78" s="57">
        <f t="shared" si="35"/>
        <v>1</v>
      </c>
      <c r="J78" s="104" t="s">
        <v>195</v>
      </c>
      <c r="K78" s="177">
        <v>210.50543249999998</v>
      </c>
      <c r="L78" s="261">
        <f t="shared" si="36"/>
        <v>210.50543249999998</v>
      </c>
      <c r="M78" s="262">
        <f>IF(VLOOKUP(E78,'HOURLY RATES'!C$6:D$105,2,0)=0,$E$3,VLOOKUP(E78,'HOURLY RATES'!C$6:D$105,2,0))</f>
        <v>56.24</v>
      </c>
      <c r="N78" s="262">
        <f t="shared" si="37"/>
        <v>11838.8255238</v>
      </c>
      <c r="O78" s="65">
        <v>92413.741142677478</v>
      </c>
      <c r="P78" s="65">
        <f t="shared" si="38"/>
        <v>92413.741142677478</v>
      </c>
      <c r="Q78" s="66">
        <f t="shared" si="39"/>
        <v>104252.56666647748</v>
      </c>
      <c r="R78" s="179"/>
      <c r="S78" s="154">
        <f t="shared" si="40"/>
        <v>154919.37922344884</v>
      </c>
      <c r="T78" s="155">
        <f t="shared" si="41"/>
        <v>154919.37922344884</v>
      </c>
    </row>
    <row r="79" spans="1:20" s="7" customFormat="1" ht="31.2" x14ac:dyDescent="0.25">
      <c r="A79" s="176">
        <f>IF(J79&lt;&gt;"",1+MAX($A$18:A78),"")</f>
        <v>39</v>
      </c>
      <c r="B79" s="54" t="s">
        <v>718</v>
      </c>
      <c r="C79" s="67"/>
      <c r="D79" s="105"/>
      <c r="E79" s="239" t="s">
        <v>120</v>
      </c>
      <c r="F79" s="234" t="s">
        <v>794</v>
      </c>
      <c r="G79" s="55">
        <v>1</v>
      </c>
      <c r="H79" s="56">
        <f>IF(VLOOKUP(J79,'HOURLY RATES'!B$116:C$124,2,0)=0,$J$3,VLOOKUP(J79,'HOURLY RATES'!B$116:C$124,2,0))</f>
        <v>0</v>
      </c>
      <c r="I79" s="57">
        <f t="shared" si="35"/>
        <v>1</v>
      </c>
      <c r="J79" s="104" t="s">
        <v>195</v>
      </c>
      <c r="K79" s="177">
        <v>222.20017875000002</v>
      </c>
      <c r="L79" s="261">
        <f t="shared" si="36"/>
        <v>222.20017875000002</v>
      </c>
      <c r="M79" s="262">
        <f>IF(VLOOKUP(E79,'HOURLY RATES'!C$6:D$105,2,0)=0,$E$3,VLOOKUP(E79,'HOURLY RATES'!C$6:D$105,2,0))</f>
        <v>52.58</v>
      </c>
      <c r="N79" s="262">
        <f t="shared" si="37"/>
        <v>11683.285398675001</v>
      </c>
      <c r="O79" s="65">
        <v>99014.722652868732</v>
      </c>
      <c r="P79" s="65">
        <f t="shared" si="38"/>
        <v>99014.722652868732</v>
      </c>
      <c r="Q79" s="66">
        <f t="shared" si="39"/>
        <v>110698.00805154373</v>
      </c>
      <c r="R79" s="179"/>
      <c r="S79" s="154">
        <f t="shared" si="40"/>
        <v>164714.8140711342</v>
      </c>
      <c r="T79" s="155">
        <f t="shared" si="41"/>
        <v>164714.8140711342</v>
      </c>
    </row>
    <row r="80" spans="1:20" s="7" customFormat="1" ht="31.2" x14ac:dyDescent="0.25">
      <c r="A80" s="176">
        <f>IF(J80&lt;&gt;"",1+MAX($A$18:A79),"")</f>
        <v>40</v>
      </c>
      <c r="B80" s="54" t="s">
        <v>718</v>
      </c>
      <c r="C80" s="67"/>
      <c r="D80" s="105"/>
      <c r="E80" s="240" t="s">
        <v>78</v>
      </c>
      <c r="F80" s="234" t="s">
        <v>795</v>
      </c>
      <c r="G80" s="55">
        <v>1</v>
      </c>
      <c r="H80" s="56">
        <f>IF(VLOOKUP(J80,'HOURLY RATES'!B$116:C$124,2,0)=0,$J$3,VLOOKUP(J80,'HOURLY RATES'!B$116:C$124,2,0))</f>
        <v>0</v>
      </c>
      <c r="I80" s="57">
        <f t="shared" si="35"/>
        <v>1</v>
      </c>
      <c r="J80" s="104" t="s">
        <v>195</v>
      </c>
      <c r="K80" s="177">
        <v>233.89492500000003</v>
      </c>
      <c r="L80" s="261">
        <f t="shared" si="36"/>
        <v>233.89492500000003</v>
      </c>
      <c r="M80" s="262">
        <f>IF(VLOOKUP(E80,'HOURLY RATES'!C$6:D$105,2,0)=0,$E$3,VLOOKUP(E80,'HOURLY RATES'!C$6:D$105,2,0))</f>
        <v>60.92</v>
      </c>
      <c r="N80" s="262">
        <f t="shared" si="37"/>
        <v>14248.878831000002</v>
      </c>
      <c r="O80" s="65">
        <v>115517.17642834688</v>
      </c>
      <c r="P80" s="65">
        <f t="shared" si="38"/>
        <v>115517.17642834688</v>
      </c>
      <c r="Q80" s="66">
        <f t="shared" si="39"/>
        <v>129766.05525934687</v>
      </c>
      <c r="R80" s="179"/>
      <c r="S80" s="154">
        <f t="shared" si="40"/>
        <v>192951.8516919908</v>
      </c>
      <c r="T80" s="155">
        <f t="shared" si="41"/>
        <v>192951.8516919908</v>
      </c>
    </row>
    <row r="81" spans="1:22" s="7" customFormat="1" ht="46.8" x14ac:dyDescent="0.25">
      <c r="A81" s="176">
        <f>IF(J81&lt;&gt;"",1+MAX($A$18:A80),"")</f>
        <v>41</v>
      </c>
      <c r="B81" s="54" t="s">
        <v>718</v>
      </c>
      <c r="C81" s="67"/>
      <c r="D81" s="105"/>
      <c r="E81" s="240" t="s">
        <v>88</v>
      </c>
      <c r="F81" s="234" t="s">
        <v>796</v>
      </c>
      <c r="G81" s="55">
        <v>1</v>
      </c>
      <c r="H81" s="56">
        <f>IF(VLOOKUP(J81,'HOURLY RATES'!B$116:C$124,2,0)=0,$J$3,VLOOKUP(J81,'HOURLY RATES'!B$116:C$124,2,0))</f>
        <v>0</v>
      </c>
      <c r="I81" s="57">
        <f t="shared" si="35"/>
        <v>1</v>
      </c>
      <c r="J81" s="104" t="s">
        <v>195</v>
      </c>
      <c r="K81" s="177">
        <v>93.557970000000012</v>
      </c>
      <c r="L81" s="261">
        <f t="shared" si="36"/>
        <v>93.557970000000012</v>
      </c>
      <c r="M81" s="262">
        <f>IF(VLOOKUP(E81,'HOURLY RATES'!C$6:D$105,2,0)=0,$E$3,VLOOKUP(E81,'HOURLY RATES'!C$6:D$105,2,0))</f>
        <v>41.1</v>
      </c>
      <c r="N81" s="262">
        <f t="shared" si="37"/>
        <v>3845.2325670000005</v>
      </c>
      <c r="O81" s="65">
        <v>66009.815101912493</v>
      </c>
      <c r="P81" s="65">
        <f t="shared" si="38"/>
        <v>66009.815101912493</v>
      </c>
      <c r="Q81" s="66">
        <f t="shared" si="39"/>
        <v>69855.047668912492</v>
      </c>
      <c r="R81" s="179"/>
      <c r="S81" s="154">
        <f t="shared" si="40"/>
        <v>104806.40263375813</v>
      </c>
      <c r="T81" s="155">
        <f t="shared" si="41"/>
        <v>104806.40263375813</v>
      </c>
    </row>
    <row r="82" spans="1:22" s="7" customFormat="1" x14ac:dyDescent="0.25">
      <c r="A82" s="219" t="str">
        <f>IF(J82&lt;&gt;"",1+MAX($A$18:A81),"")</f>
        <v/>
      </c>
      <c r="B82" s="220"/>
      <c r="C82" s="220"/>
      <c r="D82" s="221"/>
      <c r="E82" s="241"/>
      <c r="F82" s="237"/>
      <c r="G82" s="222"/>
      <c r="H82" s="222"/>
      <c r="I82" s="222"/>
      <c r="J82" s="223"/>
      <c r="K82" s="222"/>
      <c r="L82" s="224"/>
      <c r="M82" s="225"/>
      <c r="N82" s="225"/>
      <c r="O82" s="226"/>
      <c r="P82" s="226"/>
      <c r="Q82" s="227"/>
      <c r="R82" s="179"/>
      <c r="S82" s="154"/>
      <c r="T82" s="155"/>
    </row>
    <row r="83" spans="1:22" s="7" customFormat="1" x14ac:dyDescent="0.25">
      <c r="A83" s="308" t="s">
        <v>51</v>
      </c>
      <c r="B83" s="308"/>
      <c r="C83" s="311"/>
      <c r="D83" s="312"/>
      <c r="E83" s="312"/>
      <c r="F83" s="312"/>
      <c r="G83" s="312"/>
      <c r="H83" s="312"/>
      <c r="I83" s="312"/>
      <c r="J83" s="313"/>
      <c r="K83" s="229" t="s">
        <v>227</v>
      </c>
      <c r="L83" s="230">
        <f>SUM(L18:L82)</f>
        <v>4660.9485463563324</v>
      </c>
      <c r="M83" s="228" t="s">
        <v>228</v>
      </c>
      <c r="N83" s="231">
        <f>SUM(N18:N82)</f>
        <v>242307.97417632974</v>
      </c>
      <c r="O83" s="228" t="s">
        <v>229</v>
      </c>
      <c r="P83" s="231">
        <f>SUM(P18:P82)</f>
        <v>621482.40918450605</v>
      </c>
      <c r="Q83" s="232">
        <f>SUM(Q18:Q82)</f>
        <v>863790.38336083572</v>
      </c>
      <c r="R83" s="232">
        <f>SUM(R18:R82)</f>
        <v>863790.38336083572</v>
      </c>
      <c r="S83" s="156"/>
      <c r="T83" s="157">
        <f>SUM(T18:T82)</f>
        <v>1248248.1385485763</v>
      </c>
      <c r="U83" s="1"/>
      <c r="V83" s="1"/>
    </row>
    <row r="84" spans="1:22" s="7" customFormat="1" ht="16.2" thickBot="1" x14ac:dyDescent="0.3">
      <c r="A84" s="309" t="s">
        <v>52</v>
      </c>
      <c r="B84" s="310"/>
      <c r="C84" s="41"/>
      <c r="D84" s="41"/>
      <c r="E84" s="42"/>
      <c r="F84" s="43"/>
      <c r="G84" s="44"/>
      <c r="H84" s="44"/>
      <c r="I84" s="44"/>
      <c r="J84" s="41"/>
      <c r="K84" s="41"/>
      <c r="L84" s="41"/>
      <c r="M84" s="76">
        <f>D5</f>
        <v>9.146E-2</v>
      </c>
      <c r="N84" s="77"/>
      <c r="O84" s="77"/>
      <c r="P84" s="77">
        <f>P83*M84</f>
        <v>56840.781144014923</v>
      </c>
      <c r="Q84" s="77">
        <f>P84+N84</f>
        <v>56840.781144014923</v>
      </c>
      <c r="R84" s="180">
        <f>Q84</f>
        <v>56840.781144014923</v>
      </c>
      <c r="S84" s="156"/>
      <c r="T84" s="156"/>
      <c r="U84" s="1"/>
      <c r="V84" s="1"/>
    </row>
    <row r="85" spans="1:22" s="7" customFormat="1" ht="16.8" thickTop="1" thickBot="1" x14ac:dyDescent="0.3">
      <c r="A85" s="181" t="s">
        <v>230</v>
      </c>
      <c r="B85" s="51"/>
      <c r="C85" s="45"/>
      <c r="D85" s="45"/>
      <c r="E85" s="46"/>
      <c r="F85" s="47"/>
      <c r="G85" s="48"/>
      <c r="H85" s="48"/>
      <c r="I85" s="48"/>
      <c r="J85" s="45"/>
      <c r="K85" s="45"/>
      <c r="L85" s="45"/>
      <c r="M85" s="52">
        <f>D6</f>
        <v>0.4</v>
      </c>
      <c r="N85" s="50"/>
      <c r="O85" s="50"/>
      <c r="P85" s="50">
        <f>P83*M85</f>
        <v>248592.96367380244</v>
      </c>
      <c r="Q85" s="50">
        <f>P85+N85</f>
        <v>248592.96367380244</v>
      </c>
      <c r="R85" s="182">
        <f>Q85</f>
        <v>248592.96367380244</v>
      </c>
      <c r="S85" s="156"/>
      <c r="T85" s="156"/>
      <c r="U85" s="1"/>
      <c r="V85" s="1"/>
    </row>
    <row r="86" spans="1:22" s="7" customFormat="1" ht="16.8" thickTop="1" thickBot="1" x14ac:dyDescent="0.3">
      <c r="A86" s="181" t="s">
        <v>231</v>
      </c>
      <c r="B86" s="51"/>
      <c r="C86" s="45"/>
      <c r="D86" s="45"/>
      <c r="E86" s="46"/>
      <c r="F86" s="47"/>
      <c r="G86" s="48"/>
      <c r="H86" s="48"/>
      <c r="I86" s="48"/>
      <c r="J86" s="45"/>
      <c r="K86" s="45"/>
      <c r="L86" s="45"/>
      <c r="M86" s="52">
        <f>D7</f>
        <v>0.25</v>
      </c>
      <c r="N86" s="50">
        <f>N83*M86</f>
        <v>60576.993544082434</v>
      </c>
      <c r="O86" s="50"/>
      <c r="P86" s="50"/>
      <c r="Q86" s="50">
        <f>P86+N86</f>
        <v>60576.993544082434</v>
      </c>
      <c r="R86" s="182">
        <f>Q86</f>
        <v>60576.993544082434</v>
      </c>
      <c r="S86" s="156"/>
      <c r="T86" s="156"/>
      <c r="U86" s="1"/>
      <c r="V86" s="1"/>
    </row>
    <row r="87" spans="1:22" s="7" customFormat="1" ht="16.8" thickTop="1" thickBot="1" x14ac:dyDescent="0.3">
      <c r="A87" s="299" t="s">
        <v>232</v>
      </c>
      <c r="B87" s="300"/>
      <c r="C87" s="45"/>
      <c r="D87" s="45"/>
      <c r="E87" s="46"/>
      <c r="F87" s="47"/>
      <c r="G87" s="48"/>
      <c r="H87" s="48"/>
      <c r="I87" s="48"/>
      <c r="J87" s="45"/>
      <c r="K87" s="45"/>
      <c r="L87" s="45"/>
      <c r="M87" s="49">
        <f>D8</f>
        <v>1.4999999999999999E-2</v>
      </c>
      <c r="N87" s="50">
        <f>(N83+N84+N85+N86)*M87</f>
        <v>4543.2745158061825</v>
      </c>
      <c r="O87" s="50"/>
      <c r="P87" s="50">
        <f>(P83+P84+P85+P86)*M87</f>
        <v>13903.74231003485</v>
      </c>
      <c r="Q87" s="50">
        <f>P87+N87</f>
        <v>18447.016825841034</v>
      </c>
      <c r="R87" s="182">
        <f>Q87</f>
        <v>18447.016825841034</v>
      </c>
      <c r="S87" s="156"/>
      <c r="T87" s="156"/>
      <c r="U87" s="1"/>
      <c r="V87" s="1"/>
    </row>
    <row r="88" spans="1:22" s="7" customFormat="1" ht="16.2" thickTop="1" x14ac:dyDescent="0.25">
      <c r="A88" s="301" t="s">
        <v>53</v>
      </c>
      <c r="B88" s="302"/>
      <c r="C88" s="183"/>
      <c r="D88" s="183"/>
      <c r="E88" s="184"/>
      <c r="F88" s="185"/>
      <c r="G88" s="186"/>
      <c r="H88" s="186"/>
      <c r="I88" s="186"/>
      <c r="J88" s="183"/>
      <c r="K88" s="183"/>
      <c r="L88" s="183"/>
      <c r="M88" s="187"/>
      <c r="N88" s="188">
        <f>SUM(N83:N87)</f>
        <v>307428.24223621836</v>
      </c>
      <c r="O88" s="187"/>
      <c r="P88" s="188">
        <f>SUM(P83:P87)</f>
        <v>940819.89631235821</v>
      </c>
      <c r="Q88" s="188">
        <f>SUM(Q83:Q87)</f>
        <v>1248248.1385485765</v>
      </c>
      <c r="R88" s="189">
        <f>SUM(R83:R87)</f>
        <v>1248248.1385485765</v>
      </c>
      <c r="S88" s="156"/>
      <c r="T88" s="157">
        <f>T83</f>
        <v>1248248.1385485763</v>
      </c>
      <c r="U88" s="1"/>
      <c r="V88" s="1"/>
    </row>
  </sheetData>
  <autoFilter ref="J1:J124" xr:uid="{00000000-0001-0000-0300-000000000000}"/>
  <mergeCells count="8">
    <mergeCell ref="A87:B87"/>
    <mergeCell ref="A88:B88"/>
    <mergeCell ref="A2:R2"/>
    <mergeCell ref="B3:E3"/>
    <mergeCell ref="E16:F16"/>
    <mergeCell ref="A83:B83"/>
    <mergeCell ref="A84:B84"/>
    <mergeCell ref="C83:J83"/>
  </mergeCells>
  <dataValidations disablePrompts="1" count="1">
    <dataValidation type="list" allowBlank="1" showInputMessage="1" showErrorMessage="1" sqref="E63" xr:uid="{A6C7B71C-7B19-41DF-B3FC-F9D1C1CDC615}">
      <formula1>#REF!</formula1>
    </dataValidation>
  </dataValidations>
  <hyperlinks>
    <hyperlink ref="B3:E3" location="'COST SUMMARY'!A1" display="CLICK HERE TO GO BACK TO COST SUMMARY" xr:uid="{8B95D9B0-EBA7-47E4-84E2-56E800940A49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2F07E59D-BB83-4AA5-8CCE-D47642D5A20B}">
          <x14:formula1>
            <xm:f>'HOURLY RATES'!$C$6:$C$105</xm:f>
          </x14:formula1>
          <xm:sqref>E21:E32 E60:E62 E54:E57 E47:E51 E34:E36 E39:E44 E65:E66 E75:E81 E71</xm:sqref>
        </x14:dataValidation>
        <x14:dataValidation type="list" allowBlank="1" showInputMessage="1" showErrorMessage="1" xr:uid="{07D9F212-C120-4532-B107-F765B342EC1A}">
          <x14:formula1>
            <xm:f>'HOURLY RATES'!$B$116:$B$126</xm:f>
          </x14:formula1>
          <xm:sqref>J19:J66 J75:J81 J71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A8E6D-21D3-4F43-A095-784F1070A9E4}">
  <sheetPr>
    <tabColor rgb="FF92D050"/>
    <pageSetUpPr fitToPage="1"/>
  </sheetPr>
  <dimension ref="A1:V89"/>
  <sheetViews>
    <sheetView zoomScale="40" zoomScaleNormal="40" zoomScaleSheetLayoutView="40" workbookViewId="0">
      <pane ySplit="1" topLeftCell="A2" activePane="bottomLeft" state="frozen"/>
      <selection pane="bottomLeft" activeCell="F27" sqref="F27"/>
    </sheetView>
  </sheetViews>
  <sheetFormatPr defaultColWidth="8.90625" defaultRowHeight="15.6" x14ac:dyDescent="0.25"/>
  <cols>
    <col min="1" max="1" width="12.54296875" style="4" customWidth="1"/>
    <col min="2" max="2" width="28.26953125" style="4" customWidth="1"/>
    <col min="3" max="3" width="26.1796875" style="4" customWidth="1"/>
    <col min="4" max="4" width="14.90625" style="4" bestFit="1" customWidth="1"/>
    <col min="5" max="5" width="35.54296875" style="4" customWidth="1"/>
    <col min="6" max="6" width="65.5429687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4.81640625" style="4" customWidth="1"/>
    <col min="11" max="11" width="24.453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Q84</f>
        <v>4066203.7741106879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P84*D5</f>
        <v>262060.77700799998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P84*D6</f>
        <v>859591.44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N84*D7</f>
        <v>300224.74352767202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82321.211019695402</v>
      </c>
      <c r="F8" s="195" t="s">
        <v>178</v>
      </c>
      <c r="G8" s="146"/>
      <c r="H8" s="194"/>
      <c r="I8" s="160"/>
      <c r="J8" s="161"/>
      <c r="K8" s="166" t="s">
        <v>728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5570401.9456660561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23112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571250.16707068798</v>
      </c>
      <c r="S18" s="154"/>
      <c r="T18" s="155"/>
      <c r="U18" s="13">
        <f>SUM(Q68:Q83)</f>
        <v>3494953.6070400001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634.7536518416274</v>
      </c>
      <c r="L27" s="64">
        <f t="shared" si="1"/>
        <v>634.7536518416274</v>
      </c>
      <c r="M27" s="62">
        <f>IF(VLOOKUP(E27,'HOURLY RATES'!C$6:D$105,2,0)=0,$E$3,VLOOKUP(E27,'HOURLY RATES'!C$6:D$105,2,0))</f>
        <v>55.06</v>
      </c>
      <c r="N27" s="62">
        <f t="shared" si="2"/>
        <v>34949.536070400005</v>
      </c>
      <c r="O27" s="65"/>
      <c r="P27" s="65"/>
      <c r="Q27" s="66">
        <f t="shared" si="3"/>
        <v>34949.536070400005</v>
      </c>
      <c r="R27" s="175"/>
      <c r="S27" s="154">
        <f t="shared" si="4"/>
        <v>44342.223889320005</v>
      </c>
      <c r="T27" s="155">
        <f t="shared" si="5"/>
        <v>44342.223889320005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182.80905173038866</v>
      </c>
      <c r="L34" s="64">
        <f t="shared" ref="L34:L36" si="7">K34*I34</f>
        <v>182.80905173038866</v>
      </c>
      <c r="M34" s="62">
        <f>IF(VLOOKUP(E34,'HOURLY RATES'!C$6:D$105,2,0)=0,$E$3,VLOOKUP(E34,'HOURLY RATES'!C$6:D$105,2,0))</f>
        <v>55.06</v>
      </c>
      <c r="N34" s="62">
        <f t="shared" ref="N34:N36" si="8">M34*L34</f>
        <v>10065.466388275199</v>
      </c>
      <c r="O34" s="65"/>
      <c r="P34" s="65"/>
      <c r="Q34" s="66">
        <f t="shared" ref="Q34:Q36" si="9">P34+N34</f>
        <v>10065.466388275199</v>
      </c>
      <c r="R34" s="175"/>
      <c r="S34" s="154">
        <f t="shared" ref="S34:S36" si="10">((((N34*(1+$D$7))+(P34*(1+$D$5+$D$6)))*(1+$D$8)))/I34</f>
        <v>12770.560480124157</v>
      </c>
      <c r="T34" s="155">
        <f t="shared" ref="T34:T36" si="11">S34*I34</f>
        <v>12770.560480124157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163.13168852329824</v>
      </c>
      <c r="L35" s="64">
        <f t="shared" si="7"/>
        <v>163.13168852329824</v>
      </c>
      <c r="M35" s="62">
        <f>IF(VLOOKUP(E35,'HOURLY RATES'!C$6:D$105,2,0)=0,$E$3,VLOOKUP(E35,'HOURLY RATES'!C$6:D$105,2,0))</f>
        <v>55.06</v>
      </c>
      <c r="N35" s="62">
        <f t="shared" si="8"/>
        <v>8982.0307700928006</v>
      </c>
      <c r="O35" s="65"/>
      <c r="P35" s="65"/>
      <c r="Q35" s="66">
        <f t="shared" si="9"/>
        <v>8982.0307700928006</v>
      </c>
      <c r="R35" s="175"/>
      <c r="S35" s="154">
        <f t="shared" si="10"/>
        <v>11395.951539555241</v>
      </c>
      <c r="T35" s="155">
        <f t="shared" si="11"/>
        <v>11395.951539555241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412.58987369705784</v>
      </c>
      <c r="L36" s="64">
        <f t="shared" si="7"/>
        <v>412.58987369705784</v>
      </c>
      <c r="M36" s="62">
        <f>IF(VLOOKUP(E36,'HOURLY RATES'!C$6:D$105,2,0)=0,$E$3,VLOOKUP(E36,'HOURLY RATES'!C$6:D$105,2,0))</f>
        <v>55.06</v>
      </c>
      <c r="N36" s="62">
        <f t="shared" si="8"/>
        <v>22717.198445760005</v>
      </c>
      <c r="O36" s="65"/>
      <c r="P36" s="65"/>
      <c r="Q36" s="66">
        <f t="shared" si="9"/>
        <v>22717.198445760005</v>
      </c>
      <c r="R36" s="175"/>
      <c r="S36" s="154">
        <f t="shared" si="10"/>
        <v>28822.445528058004</v>
      </c>
      <c r="T36" s="155">
        <f t="shared" si="11"/>
        <v>28822.445528058004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6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2856.3914332873228</v>
      </c>
      <c r="L44" s="64">
        <f t="shared" si="13"/>
        <v>2856.3914332873228</v>
      </c>
      <c r="M44" s="62">
        <f>IF(VLOOKUP(E44,'HOURLY RATES'!C$6:D$105,2,0)=0,$E$3,VLOOKUP(E44,'HOURLY RATES'!C$6:D$105,2,0))</f>
        <v>55.06</v>
      </c>
      <c r="N44" s="62">
        <f t="shared" si="14"/>
        <v>157272.91231680001</v>
      </c>
      <c r="O44" s="65"/>
      <c r="P44" s="65"/>
      <c r="Q44" s="66">
        <f t="shared" si="3"/>
        <v>157272.91231680001</v>
      </c>
      <c r="R44" s="175"/>
      <c r="S44" s="154">
        <f t="shared" si="15"/>
        <v>199540.00750193998</v>
      </c>
      <c r="T44" s="155">
        <f t="shared" si="16"/>
        <v>199540.00750193998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412.58987369705784</v>
      </c>
      <c r="L55" s="64">
        <f t="shared" si="23"/>
        <v>412.58987369705784</v>
      </c>
      <c r="M55" s="62">
        <f>IF(VLOOKUP(E55,'HOURLY RATES'!C$6:D$105,2,0)=0,$E$3,VLOOKUP(E55,'HOURLY RATES'!C$6:D$105,2,0))</f>
        <v>55.06</v>
      </c>
      <c r="N55" s="62">
        <f t="shared" si="24"/>
        <v>22717.198445760005</v>
      </c>
      <c r="O55" s="65"/>
      <c r="P55" s="65"/>
      <c r="Q55" s="66">
        <f t="shared" si="3"/>
        <v>22717.198445760005</v>
      </c>
      <c r="R55" s="175"/>
      <c r="S55" s="154">
        <f t="shared" si="25"/>
        <v>28822.445528058004</v>
      </c>
      <c r="T55" s="155">
        <f t="shared" si="26"/>
        <v>28822.445528058004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0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5712.7828665746456</v>
      </c>
      <c r="L65" s="64">
        <f t="shared" ref="L65" si="32">K65*I65</f>
        <v>5712.7828665746456</v>
      </c>
      <c r="M65" s="62">
        <f>IF(VLOOKUP(E65,'HOURLY RATES'!C$6:D$105,2,0)=0,$E$3,VLOOKUP(E65,'HOURLY RATES'!C$6:D$105,2,0))</f>
        <v>55.06</v>
      </c>
      <c r="N65" s="62">
        <f t="shared" ref="N65" si="33">M65*L65</f>
        <v>314545.82463360002</v>
      </c>
      <c r="O65" s="65"/>
      <c r="P65" s="65"/>
      <c r="Q65" s="66">
        <f t="shared" ref="Q65" si="34">P65+N65</f>
        <v>314545.82463360002</v>
      </c>
      <c r="R65" s="175"/>
      <c r="S65" s="154">
        <f>((((N65*(1+$D$7))+(P65*(1+$D$5+$D$6)))*(1+$D$8)))/I65</f>
        <v>399080.01500387996</v>
      </c>
      <c r="T65" s="155">
        <f>S65*I65</f>
        <v>399080.01500387996</v>
      </c>
    </row>
    <row r="66" spans="1:20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0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720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SUM(Q68:Q82)</f>
        <v>3494953.6070400001</v>
      </c>
      <c r="S67" s="154"/>
      <c r="T67" s="155"/>
    </row>
    <row r="68" spans="1:20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0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0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797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0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72</v>
      </c>
      <c r="F71" s="106" t="s">
        <v>798</v>
      </c>
      <c r="G71" s="55">
        <v>1</v>
      </c>
      <c r="H71" s="56">
        <f>IF(VLOOKUP(J71,'HOURLY RATES'!B$116:C$124,2,0)=0,$J$3,VLOOKUP(J71,'HOURLY RATES'!B$116:C$124,2,0))</f>
        <v>0</v>
      </c>
      <c r="I71" s="57">
        <f>(G71*(1+H71))</f>
        <v>1</v>
      </c>
      <c r="J71" s="104" t="s">
        <v>195</v>
      </c>
      <c r="K71" s="177">
        <v>1674.2400000000002</v>
      </c>
      <c r="L71" s="64">
        <f>K71*I71</f>
        <v>1674.2400000000002</v>
      </c>
      <c r="M71" s="62">
        <f>IF(VLOOKUP(E71,'HOURLY RATES'!C$6:D$105,2,0)=0,$E$3,VLOOKUP(E71,'HOURLY RATES'!C$6:D$105,2,0))</f>
        <v>37.29</v>
      </c>
      <c r="N71" s="62">
        <f>M71*L71</f>
        <v>62432.409600000006</v>
      </c>
      <c r="O71" s="65"/>
      <c r="P71" s="65">
        <f>O71*I71</f>
        <v>0</v>
      </c>
      <c r="Q71" s="66">
        <f>P71+N71</f>
        <v>62432.409600000006</v>
      </c>
      <c r="R71" s="179"/>
      <c r="S71" s="154">
        <f>((((N71*(1+$D$7))+(P71*(1+$D$5+$D$6)))*(1+$D$8)))/I71</f>
        <v>79211.119679999989</v>
      </c>
      <c r="T71" s="155">
        <f>S71*I71</f>
        <v>79211.119679999989</v>
      </c>
    </row>
    <row r="72" spans="1:20" s="7" customFormat="1" x14ac:dyDescent="0.25">
      <c r="A72" s="176" t="str">
        <f>IF(J72&lt;&gt;"",1+MAX($A$18:A71),"")</f>
        <v/>
      </c>
      <c r="B72" s="54"/>
      <c r="C72" s="67"/>
      <c r="D72" s="105"/>
      <c r="E72" s="239"/>
      <c r="F72" s="106" t="s">
        <v>219</v>
      </c>
      <c r="G72" s="55"/>
      <c r="H72" s="56"/>
      <c r="I72" s="57"/>
      <c r="J72" s="104"/>
      <c r="K72" s="177"/>
      <c r="L72" s="64"/>
      <c r="M72" s="62"/>
      <c r="N72" s="62"/>
      <c r="O72" s="65"/>
      <c r="P72" s="65"/>
      <c r="Q72" s="66"/>
      <c r="R72" s="179"/>
      <c r="S72" s="154"/>
      <c r="T72" s="155"/>
    </row>
    <row r="73" spans="1:20" s="7" customFormat="1" ht="18" x14ac:dyDescent="0.25">
      <c r="A73" s="176" t="str">
        <f>IF(J73&lt;&gt;"",1+MAX($A$18:A72),"")</f>
        <v/>
      </c>
      <c r="B73" s="54"/>
      <c r="C73" s="67"/>
      <c r="D73" s="105"/>
      <c r="E73" s="239"/>
      <c r="F73" s="236" t="s">
        <v>714</v>
      </c>
      <c r="G73" s="55"/>
      <c r="H73" s="56"/>
      <c r="I73" s="57"/>
      <c r="J73" s="104"/>
      <c r="K73" s="177"/>
      <c r="L73" s="64"/>
      <c r="M73" s="62"/>
      <c r="N73" s="62"/>
      <c r="O73" s="65"/>
      <c r="P73" s="65"/>
      <c r="Q73" s="66"/>
      <c r="R73" s="179"/>
      <c r="S73" s="154"/>
      <c r="T73" s="155"/>
    </row>
    <row r="74" spans="1:20" s="7" customFormat="1" x14ac:dyDescent="0.25">
      <c r="A74" s="176" t="str">
        <f>IF(J74&lt;&gt;"",1+MAX($A$18:A73),"")</f>
        <v/>
      </c>
      <c r="B74" s="54"/>
      <c r="C74" s="67"/>
      <c r="D74" s="105"/>
      <c r="E74" s="239"/>
      <c r="F74" s="106" t="s">
        <v>797</v>
      </c>
      <c r="G74" s="55"/>
      <c r="H74" s="56"/>
      <c r="I74" s="57"/>
      <c r="J74" s="104"/>
      <c r="K74" s="177"/>
      <c r="L74" s="64"/>
      <c r="M74" s="62"/>
      <c r="N74" s="62"/>
      <c r="O74" s="65"/>
      <c r="P74" s="65"/>
      <c r="Q74" s="66"/>
      <c r="R74" s="179"/>
      <c r="S74" s="154"/>
      <c r="T74" s="155"/>
    </row>
    <row r="75" spans="1:20" s="7" customFormat="1" ht="46.8" x14ac:dyDescent="0.25">
      <c r="A75" s="176">
        <f>IF(J75&lt;&gt;"",1+MAX($A$18:A74),"")</f>
        <v>35</v>
      </c>
      <c r="B75" s="54" t="s">
        <v>718</v>
      </c>
      <c r="C75" s="67"/>
      <c r="D75" s="105"/>
      <c r="E75" s="239" t="s">
        <v>125</v>
      </c>
      <c r="F75" s="106" t="s">
        <v>799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:I82" si="35">(G75*(1+H75))</f>
        <v>1</v>
      </c>
      <c r="J75" s="104" t="s">
        <v>195</v>
      </c>
      <c r="K75" s="177">
        <v>4604.1600000000008</v>
      </c>
      <c r="L75" s="261">
        <f t="shared" ref="L75" si="36">K75*I75</f>
        <v>4604.1600000000008</v>
      </c>
      <c r="M75" s="262">
        <f>IF(VLOOKUP(E75,'HOURLY RATES'!C$6:D$105,2,0)=0,$E$3,VLOOKUP(E75,'HOURLY RATES'!C$6:D$105,2,0))</f>
        <v>47.24</v>
      </c>
      <c r="N75" s="262">
        <f t="shared" ref="N75" si="37">M75*L75</f>
        <v>217500.51840000006</v>
      </c>
      <c r="O75" s="263">
        <v>475588.79999999993</v>
      </c>
      <c r="P75" s="65">
        <f>O75*I75</f>
        <v>475588.79999999993</v>
      </c>
      <c r="Q75" s="66">
        <f>P75+N75</f>
        <v>693089.31839999999</v>
      </c>
      <c r="R75" s="179"/>
      <c r="S75" s="154">
        <f t="shared" ref="S75:S82" si="38">((((N75*(1+$D$7))+(P75*(1+$D$5+$D$6)))*(1+$D$8)))/I75</f>
        <v>947643.01624271995</v>
      </c>
      <c r="T75" s="155">
        <f t="shared" ref="T75:T82" si="39">S75*I75</f>
        <v>947643.01624271995</v>
      </c>
    </row>
    <row r="76" spans="1:20" s="7" customFormat="1" ht="31.2" x14ac:dyDescent="0.25">
      <c r="A76" s="176">
        <f>IF(J76&lt;&gt;"",1+MAX($A$18:A75),"")</f>
        <v>36</v>
      </c>
      <c r="B76" s="54" t="s">
        <v>718</v>
      </c>
      <c r="C76" s="67"/>
      <c r="D76" s="105"/>
      <c r="E76" s="239" t="s">
        <v>75</v>
      </c>
      <c r="F76" s="234" t="s">
        <v>800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920.83200000000022</v>
      </c>
      <c r="L76" s="261">
        <f t="shared" ref="L76" si="40">K76*I76</f>
        <v>920.83200000000022</v>
      </c>
      <c r="M76" s="262">
        <f>IF(VLOOKUP(E76,'HOURLY RATES'!C$6:D$105,2,0)=0,$E$3,VLOOKUP(E76,'HOURLY RATES'!C$6:D$105,2,0))</f>
        <v>43.3</v>
      </c>
      <c r="N76" s="262">
        <f t="shared" ref="N76" si="41">M76*L76</f>
        <v>39872.025600000008</v>
      </c>
      <c r="O76" s="263">
        <v>470880</v>
      </c>
      <c r="P76" s="65">
        <f>O76*I76</f>
        <v>470880</v>
      </c>
      <c r="Q76" s="66">
        <f>P76+N76</f>
        <v>510752.02559999999</v>
      </c>
      <c r="R76" s="179"/>
      <c r="S76" s="154">
        <f t="shared" si="38"/>
        <v>715626.47755199997</v>
      </c>
      <c r="T76" s="155">
        <f t="shared" si="39"/>
        <v>715626.47755199997</v>
      </c>
    </row>
    <row r="77" spans="1:20" s="7" customFormat="1" x14ac:dyDescent="0.25">
      <c r="A77" s="176" t="str">
        <f>IF(J77&lt;&gt;"",1+MAX($A$18:A76),"")</f>
        <v/>
      </c>
      <c r="B77" s="54"/>
      <c r="C77" s="67"/>
      <c r="D77" s="105"/>
      <c r="E77" s="239"/>
      <c r="F77" s="106" t="s">
        <v>219</v>
      </c>
      <c r="G77" s="55"/>
      <c r="H77" s="56"/>
      <c r="I77" s="57"/>
      <c r="J77" s="104"/>
      <c r="K77" s="177"/>
      <c r="L77" s="64"/>
      <c r="M77" s="62"/>
      <c r="N77" s="62"/>
      <c r="O77" s="65"/>
      <c r="P77" s="65"/>
      <c r="Q77" s="66"/>
      <c r="R77" s="179"/>
      <c r="S77" s="154"/>
      <c r="T77" s="155"/>
    </row>
    <row r="78" spans="1:20" s="7" customFormat="1" ht="18" x14ac:dyDescent="0.25">
      <c r="A78" s="176" t="str">
        <f>IF(J78&lt;&gt;"",1+MAX($A$18:A77),"")</f>
        <v/>
      </c>
      <c r="B78" s="54"/>
      <c r="C78" s="67"/>
      <c r="D78" s="105"/>
      <c r="E78" s="239"/>
      <c r="F78" s="236" t="s">
        <v>715</v>
      </c>
      <c r="G78" s="55"/>
      <c r="H78" s="56"/>
      <c r="I78" s="57"/>
      <c r="J78" s="104"/>
      <c r="K78" s="177"/>
      <c r="L78" s="64"/>
      <c r="M78" s="62"/>
      <c r="N78" s="62"/>
      <c r="O78" s="65"/>
      <c r="P78" s="65"/>
      <c r="Q78" s="66"/>
      <c r="R78" s="179"/>
      <c r="S78" s="154"/>
      <c r="T78" s="155"/>
    </row>
    <row r="79" spans="1:20" s="7" customFormat="1" ht="46.8" x14ac:dyDescent="0.25">
      <c r="A79" s="176">
        <f>IF(J79&lt;&gt;"",1+MAX($A$18:A78),"")</f>
        <v>37</v>
      </c>
      <c r="B79" s="54" t="s">
        <v>718</v>
      </c>
      <c r="C79" s="67"/>
      <c r="D79" s="105"/>
      <c r="E79" s="240" t="s">
        <v>101</v>
      </c>
      <c r="F79" s="234" t="s">
        <v>801</v>
      </c>
      <c r="G79" s="55">
        <v>1</v>
      </c>
      <c r="H79" s="56">
        <f>IF(VLOOKUP(J79,'HOURLY RATES'!B$116:C$124,2,0)=0,$J$3,VLOOKUP(J79,'HOURLY RATES'!B$116:C$124,2,0))</f>
        <v>0</v>
      </c>
      <c r="I79" s="57">
        <f t="shared" si="35"/>
        <v>1</v>
      </c>
      <c r="J79" s="104" t="s">
        <v>195</v>
      </c>
      <c r="K79" s="177">
        <v>2302.0800000000004</v>
      </c>
      <c r="L79" s="261">
        <f t="shared" ref="L79:L82" si="42">K79*I79</f>
        <v>2302.0800000000004</v>
      </c>
      <c r="M79" s="262">
        <f>IF(VLOOKUP(E79,'HOURLY RATES'!C$6:D$105,2,0)=0,$E$3,VLOOKUP(E79,'HOURLY RATES'!C$6:D$105,2,0))</f>
        <v>46.9</v>
      </c>
      <c r="N79" s="262">
        <f t="shared" ref="N79:N82" si="43">M79*L79</f>
        <v>107967.55200000001</v>
      </c>
      <c r="O79" s="65">
        <v>353160</v>
      </c>
      <c r="P79" s="65">
        <f>O79*I79</f>
        <v>353160</v>
      </c>
      <c r="Q79" s="66">
        <f>P79+N79</f>
        <v>461127.55200000003</v>
      </c>
      <c r="R79" s="179"/>
      <c r="S79" s="154">
        <f t="shared" si="38"/>
        <v>635762.96540400002</v>
      </c>
      <c r="T79" s="155">
        <f t="shared" si="39"/>
        <v>635762.96540400002</v>
      </c>
    </row>
    <row r="80" spans="1:20" s="7" customFormat="1" ht="46.8" x14ac:dyDescent="0.25">
      <c r="A80" s="176">
        <f>IF(J80&lt;&gt;"",1+MAX($A$18:A79),"")</f>
        <v>38</v>
      </c>
      <c r="B80" s="54" t="s">
        <v>718</v>
      </c>
      <c r="C80" s="67"/>
      <c r="D80" s="105"/>
      <c r="E80" s="239" t="s">
        <v>110</v>
      </c>
      <c r="F80" s="234" t="s">
        <v>802</v>
      </c>
      <c r="G80" s="55">
        <v>1</v>
      </c>
      <c r="H80" s="56">
        <f>IF(VLOOKUP(J80,'HOURLY RATES'!B$116:C$124,2,0)=0,$J$3,VLOOKUP(J80,'HOURLY RATES'!B$116:C$124,2,0))</f>
        <v>0</v>
      </c>
      <c r="I80" s="57">
        <f t="shared" si="35"/>
        <v>1</v>
      </c>
      <c r="J80" s="104" t="s">
        <v>195</v>
      </c>
      <c r="K80" s="177">
        <v>2071.8719999999998</v>
      </c>
      <c r="L80" s="261">
        <f t="shared" si="42"/>
        <v>2071.8719999999998</v>
      </c>
      <c r="M80" s="262">
        <f>IF(VLOOKUP(E80,'HOURLY RATES'!C$6:D$105,2,0)=0,$E$3,VLOOKUP(E80,'HOURLY RATES'!C$6:D$105,2,0))</f>
        <v>56.24</v>
      </c>
      <c r="N80" s="262">
        <f t="shared" si="43"/>
        <v>116522.08128</v>
      </c>
      <c r="O80" s="65">
        <v>659232</v>
      </c>
      <c r="P80" s="65">
        <f>O80*I80</f>
        <v>659232</v>
      </c>
      <c r="Q80" s="66">
        <f>P80+N80</f>
        <v>775754.08128000004</v>
      </c>
      <c r="R80" s="179"/>
      <c r="S80" s="154">
        <f t="shared" si="38"/>
        <v>1078891.7737248</v>
      </c>
      <c r="T80" s="155">
        <f t="shared" si="39"/>
        <v>1078891.7737248</v>
      </c>
    </row>
    <row r="81" spans="1:22" s="7" customFormat="1" ht="31.2" x14ac:dyDescent="0.25">
      <c r="A81" s="176">
        <f>IF(J81&lt;&gt;"",1+MAX($A$18:A80),"")</f>
        <v>39</v>
      </c>
      <c r="B81" s="54" t="s">
        <v>718</v>
      </c>
      <c r="C81" s="67"/>
      <c r="D81" s="105"/>
      <c r="E81" s="240" t="s">
        <v>42</v>
      </c>
      <c r="F81" s="234" t="s">
        <v>803</v>
      </c>
      <c r="G81" s="55">
        <v>1</v>
      </c>
      <c r="H81" s="56">
        <f>IF(VLOOKUP(J81,'HOURLY RATES'!B$116:C$124,2,0)=0,$J$3,VLOOKUP(J81,'HOURLY RATES'!B$116:C$124,2,0))</f>
        <v>0</v>
      </c>
      <c r="I81" s="57">
        <f t="shared" si="35"/>
        <v>1</v>
      </c>
      <c r="J81" s="104" t="s">
        <v>195</v>
      </c>
      <c r="K81" s="177">
        <v>690.62400000000014</v>
      </c>
      <c r="L81" s="261">
        <f t="shared" si="42"/>
        <v>690.62400000000014</v>
      </c>
      <c r="M81" s="262">
        <f>IF(VLOOKUP(E81,'HOURLY RATES'!C$6:D$105,2,0)=0,$E$3,VLOOKUP(E81,'HOURLY RATES'!C$6:D$105,2,0))</f>
        <v>64.23</v>
      </c>
      <c r="N81" s="262">
        <f t="shared" si="43"/>
        <v>44358.779520000011</v>
      </c>
      <c r="O81" s="65">
        <v>435564</v>
      </c>
      <c r="P81" s="65">
        <f>O81*I81</f>
        <v>435564</v>
      </c>
      <c r="Q81" s="66">
        <f>P81+N81</f>
        <v>479922.77951999998</v>
      </c>
      <c r="R81" s="179"/>
      <c r="S81" s="154">
        <f t="shared" si="38"/>
        <v>671441.13320759998</v>
      </c>
      <c r="T81" s="155">
        <f t="shared" si="39"/>
        <v>671441.13320759998</v>
      </c>
    </row>
    <row r="82" spans="1:22" s="7" customFormat="1" ht="31.2" x14ac:dyDescent="0.25">
      <c r="A82" s="176">
        <f>IF(J82&lt;&gt;"",1+MAX($A$18:A81),"")</f>
        <v>40</v>
      </c>
      <c r="B82" s="54" t="s">
        <v>718</v>
      </c>
      <c r="C82" s="67"/>
      <c r="D82" s="105"/>
      <c r="E82" s="240" t="s">
        <v>82</v>
      </c>
      <c r="F82" s="234" t="s">
        <v>804</v>
      </c>
      <c r="G82" s="55">
        <v>1</v>
      </c>
      <c r="H82" s="56">
        <f>IF(VLOOKUP(J82,'HOURLY RATES'!B$116:C$124,2,0)=0,$J$3,VLOOKUP(J82,'HOURLY RATES'!B$116:C$124,2,0))</f>
        <v>0</v>
      </c>
      <c r="I82" s="57">
        <f t="shared" si="35"/>
        <v>1</v>
      </c>
      <c r="J82" s="104" t="s">
        <v>195</v>
      </c>
      <c r="K82" s="177">
        <v>920.83200000000022</v>
      </c>
      <c r="L82" s="261">
        <f t="shared" si="42"/>
        <v>920.83200000000022</v>
      </c>
      <c r="M82" s="262">
        <f>IF(VLOOKUP(E82,'HOURLY RATES'!C$6:D$105,2,0)=0,$E$3,VLOOKUP(E82,'HOURLY RATES'!C$6:D$105,2,0))</f>
        <v>44.52</v>
      </c>
      <c r="N82" s="262">
        <f t="shared" si="43"/>
        <v>40995.440640000015</v>
      </c>
      <c r="O82" s="65">
        <v>470880</v>
      </c>
      <c r="P82" s="65">
        <f>O82*I82</f>
        <v>470880</v>
      </c>
      <c r="Q82" s="66">
        <f>P82+N82</f>
        <v>511875.44064000004</v>
      </c>
      <c r="R82" s="179"/>
      <c r="S82" s="154">
        <f t="shared" si="38"/>
        <v>717051.81038399995</v>
      </c>
      <c r="T82" s="155">
        <f t="shared" si="39"/>
        <v>717051.81038399995</v>
      </c>
    </row>
    <row r="83" spans="1:22" s="7" customFormat="1" x14ac:dyDescent="0.25">
      <c r="A83" s="219" t="str">
        <f>IF(J83&lt;&gt;"",1+MAX($A$18:A82),"")</f>
        <v/>
      </c>
      <c r="B83" s="220"/>
      <c r="C83" s="220"/>
      <c r="D83" s="221"/>
      <c r="E83" s="260"/>
      <c r="F83" s="237" t="s">
        <v>219</v>
      </c>
      <c r="G83" s="222"/>
      <c r="H83" s="222"/>
      <c r="I83" s="222"/>
      <c r="J83" s="223"/>
      <c r="K83" s="222"/>
      <c r="L83" s="224"/>
      <c r="M83" s="225"/>
      <c r="N83" s="225"/>
      <c r="O83" s="226"/>
      <c r="P83" s="226"/>
      <c r="Q83" s="227"/>
      <c r="R83" s="179"/>
      <c r="S83" s="154"/>
      <c r="T83" s="155"/>
    </row>
    <row r="84" spans="1:22" s="7" customFormat="1" x14ac:dyDescent="0.25">
      <c r="A84" s="308" t="s">
        <v>51</v>
      </c>
      <c r="B84" s="308"/>
      <c r="C84" s="311"/>
      <c r="D84" s="312"/>
      <c r="E84" s="312"/>
      <c r="F84" s="312"/>
      <c r="G84" s="312"/>
      <c r="H84" s="312"/>
      <c r="I84" s="312"/>
      <c r="J84" s="313"/>
      <c r="K84" s="229" t="s">
        <v>227</v>
      </c>
      <c r="L84" s="230">
        <f>SUM(L18:L83)</f>
        <v>23559.688439351397</v>
      </c>
      <c r="M84" s="228" t="s">
        <v>228</v>
      </c>
      <c r="N84" s="231">
        <f>SUM(N18:N83)</f>
        <v>1200898.9741106881</v>
      </c>
      <c r="O84" s="228" t="s">
        <v>229</v>
      </c>
      <c r="P84" s="231">
        <f>SUM(P18:P83)</f>
        <v>2865304.8</v>
      </c>
      <c r="Q84" s="232">
        <f>SUM(Q18:Q83)</f>
        <v>4066203.7741106879</v>
      </c>
      <c r="R84" s="232">
        <f>SUM(R18:R83)</f>
        <v>4066203.7741106879</v>
      </c>
      <c r="S84" s="156"/>
      <c r="T84" s="157">
        <f>SUM(T18:T83)</f>
        <v>5570401.9456660552</v>
      </c>
      <c r="U84" s="1"/>
      <c r="V84" s="1"/>
    </row>
    <row r="85" spans="1:22" s="7" customFormat="1" ht="16.2" thickBot="1" x14ac:dyDescent="0.3">
      <c r="A85" s="309" t="s">
        <v>52</v>
      </c>
      <c r="B85" s="310"/>
      <c r="C85" s="41"/>
      <c r="D85" s="41"/>
      <c r="E85" s="42"/>
      <c r="F85" s="43"/>
      <c r="G85" s="44"/>
      <c r="H85" s="44"/>
      <c r="I85" s="44"/>
      <c r="J85" s="41"/>
      <c r="K85" s="41"/>
      <c r="L85" s="41"/>
      <c r="M85" s="76">
        <f>D5</f>
        <v>9.146E-2</v>
      </c>
      <c r="N85" s="77"/>
      <c r="O85" s="77"/>
      <c r="P85" s="77">
        <f>P84*M85</f>
        <v>262060.77700799998</v>
      </c>
      <c r="Q85" s="77">
        <f>P85+N85</f>
        <v>262060.77700799998</v>
      </c>
      <c r="R85" s="180">
        <f>Q85</f>
        <v>262060.77700799998</v>
      </c>
      <c r="S85" s="156"/>
      <c r="T85" s="156"/>
      <c r="U85" s="1"/>
      <c r="V85" s="1"/>
    </row>
    <row r="86" spans="1:22" s="7" customFormat="1" ht="16.8" thickTop="1" thickBot="1" x14ac:dyDescent="0.3">
      <c r="A86" s="181" t="s">
        <v>230</v>
      </c>
      <c r="B86" s="51"/>
      <c r="C86" s="45"/>
      <c r="D86" s="45"/>
      <c r="E86" s="46"/>
      <c r="F86" s="47"/>
      <c r="G86" s="48"/>
      <c r="H86" s="48"/>
      <c r="I86" s="48"/>
      <c r="J86" s="45"/>
      <c r="K86" s="45"/>
      <c r="L86" s="45"/>
      <c r="M86" s="52">
        <f>D6</f>
        <v>0.3</v>
      </c>
      <c r="N86" s="50"/>
      <c r="O86" s="50"/>
      <c r="P86" s="50">
        <f>P84*M86</f>
        <v>859591.44</v>
      </c>
      <c r="Q86" s="50">
        <f>P86+N86</f>
        <v>859591.44</v>
      </c>
      <c r="R86" s="182">
        <f>Q86</f>
        <v>859591.44</v>
      </c>
      <c r="S86" s="156"/>
      <c r="T86" s="156"/>
      <c r="U86" s="1"/>
      <c r="V86" s="1"/>
    </row>
    <row r="87" spans="1:22" s="7" customFormat="1" ht="16.8" thickTop="1" thickBot="1" x14ac:dyDescent="0.3">
      <c r="A87" s="181" t="s">
        <v>231</v>
      </c>
      <c r="B87" s="51"/>
      <c r="C87" s="45"/>
      <c r="D87" s="45"/>
      <c r="E87" s="46"/>
      <c r="F87" s="47"/>
      <c r="G87" s="48"/>
      <c r="H87" s="48"/>
      <c r="I87" s="48"/>
      <c r="J87" s="45"/>
      <c r="K87" s="45"/>
      <c r="L87" s="45"/>
      <c r="M87" s="52">
        <f>D7</f>
        <v>0.25</v>
      </c>
      <c r="N87" s="50">
        <f>N84*M87</f>
        <v>300224.74352767202</v>
      </c>
      <c r="O87" s="50"/>
      <c r="P87" s="50"/>
      <c r="Q87" s="50">
        <f>P87+N87</f>
        <v>300224.74352767202</v>
      </c>
      <c r="R87" s="182">
        <f>Q87</f>
        <v>300224.74352767202</v>
      </c>
      <c r="S87" s="156"/>
      <c r="T87" s="156"/>
      <c r="U87" s="1"/>
      <c r="V87" s="1"/>
    </row>
    <row r="88" spans="1:22" s="7" customFormat="1" ht="16.8" thickTop="1" thickBot="1" x14ac:dyDescent="0.3">
      <c r="A88" s="299" t="s">
        <v>232</v>
      </c>
      <c r="B88" s="300"/>
      <c r="C88" s="45"/>
      <c r="D88" s="45"/>
      <c r="E88" s="46"/>
      <c r="F88" s="47"/>
      <c r="G88" s="48"/>
      <c r="H88" s="48"/>
      <c r="I88" s="48"/>
      <c r="J88" s="45"/>
      <c r="K88" s="45"/>
      <c r="L88" s="45"/>
      <c r="M88" s="49">
        <f>D8</f>
        <v>1.4999999999999999E-2</v>
      </c>
      <c r="N88" s="50">
        <f>(N84+N85+N86+N87)*M88</f>
        <v>22516.855764575401</v>
      </c>
      <c r="O88" s="50"/>
      <c r="P88" s="50">
        <f>(P84+P85+P86+P87)*M88</f>
        <v>59804.35525511999</v>
      </c>
      <c r="Q88" s="50">
        <f>P88+N88</f>
        <v>82321.211019695387</v>
      </c>
      <c r="R88" s="182">
        <f>Q88</f>
        <v>82321.211019695387</v>
      </c>
      <c r="S88" s="156"/>
      <c r="T88" s="156"/>
      <c r="U88" s="1"/>
      <c r="V88" s="1"/>
    </row>
    <row r="89" spans="1:22" s="7" customFormat="1" ht="16.2" thickTop="1" x14ac:dyDescent="0.25">
      <c r="A89" s="301" t="s">
        <v>53</v>
      </c>
      <c r="B89" s="302"/>
      <c r="C89" s="183"/>
      <c r="D89" s="183"/>
      <c r="E89" s="184"/>
      <c r="F89" s="185"/>
      <c r="G89" s="186"/>
      <c r="H89" s="186"/>
      <c r="I89" s="186"/>
      <c r="J89" s="183"/>
      <c r="K89" s="183"/>
      <c r="L89" s="183"/>
      <c r="M89" s="187"/>
      <c r="N89" s="188">
        <f>SUM(N84:N88)</f>
        <v>1523640.5734029354</v>
      </c>
      <c r="O89" s="187"/>
      <c r="P89" s="188">
        <f>SUM(P84:P88)</f>
        <v>4046761.3722631196</v>
      </c>
      <c r="Q89" s="188">
        <f>SUM(Q84:Q88)</f>
        <v>5570401.9456660561</v>
      </c>
      <c r="R89" s="189">
        <f>SUM(R84:R88)</f>
        <v>5570401.9456660561</v>
      </c>
      <c r="S89" s="156"/>
      <c r="T89" s="157">
        <f>T84</f>
        <v>5570401.9456660552</v>
      </c>
      <c r="U89" s="1"/>
      <c r="V89" s="1"/>
    </row>
  </sheetData>
  <autoFilter ref="J1:J125" xr:uid="{00000000-0001-0000-0300-000000000000}"/>
  <mergeCells count="8">
    <mergeCell ref="A88:B88"/>
    <mergeCell ref="A89:B89"/>
    <mergeCell ref="A2:R2"/>
    <mergeCell ref="B3:E3"/>
    <mergeCell ref="E16:F16"/>
    <mergeCell ref="A84:B84"/>
    <mergeCell ref="A85:B85"/>
    <mergeCell ref="C84:J84"/>
  </mergeCells>
  <dataValidations count="1">
    <dataValidation type="list" allowBlank="1" showInputMessage="1" showErrorMessage="1" sqref="E63" xr:uid="{2AEF6271-396C-4B03-9F2F-D7216A20906E}">
      <formula1>#REF!</formula1>
    </dataValidation>
  </dataValidations>
  <hyperlinks>
    <hyperlink ref="B3:E3" location="'COST SUMMARY'!A1" display="CLICK HERE TO GO BACK TO COST SUMMARY" xr:uid="{19C1B0A2-85BC-4349-8D78-F46C2F9FC78D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440E993-BAD6-4B62-8372-F4AB748BBC6E}">
          <x14:formula1>
            <xm:f>'HOURLY RATES'!$B$116:$B$126</xm:f>
          </x14:formula1>
          <xm:sqref>J19:J66 J71:J72 J75:J77 J79:J82</xm:sqref>
        </x14:dataValidation>
        <x14:dataValidation type="list" allowBlank="1" showInputMessage="1" showErrorMessage="1" xr:uid="{FC0C491F-1089-42E3-95F2-5A1E636B324C}">
          <x14:formula1>
            <xm:f>'HOURLY RATES'!$C$6:$C$105</xm:f>
          </x14:formula1>
          <xm:sqref>E21:E32 E60:E62 E54:E57 E47:E51 E34:E36 E39:E44 E65:E66 E71:E72 E75:E77 E79:E82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4D285-4C4A-4E96-B9D4-699C63712E14}">
  <sheetPr>
    <tabColor rgb="FF92D050"/>
    <pageSetUpPr fitToPage="1"/>
  </sheetPr>
  <dimension ref="A1:V86"/>
  <sheetViews>
    <sheetView zoomScale="40" zoomScaleNormal="40" zoomScaleSheetLayoutView="40" workbookViewId="0">
      <pane ySplit="1" topLeftCell="A2" activePane="bottomLeft" state="frozen"/>
      <selection pane="bottomLeft" activeCell="F33" sqref="F33"/>
    </sheetView>
  </sheetViews>
  <sheetFormatPr defaultColWidth="8.90625" defaultRowHeight="15.6" x14ac:dyDescent="0.25"/>
  <cols>
    <col min="1" max="1" width="13.453125" style="4" customWidth="1"/>
    <col min="2" max="2" width="24.6328125" style="4" customWidth="1"/>
    <col min="3" max="3" width="27.08984375" style="4" customWidth="1"/>
    <col min="4" max="4" width="14.90625" style="4" bestFit="1" customWidth="1"/>
    <col min="5" max="5" width="36.453125" style="4" customWidth="1"/>
    <col min="6" max="6" width="69.6328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4.1796875" style="4" customWidth="1"/>
    <col min="11" max="11" width="24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Q81</f>
        <v>8869031.134507969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P81*D5</f>
        <v>482777.53660799999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P81*D6</f>
        <v>1583569.44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N81*D7</f>
        <v>897616.58362699207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177494.92042114437</v>
      </c>
      <c r="F8" s="195" t="s">
        <v>178</v>
      </c>
      <c r="G8" s="146"/>
      <c r="H8" s="194"/>
      <c r="I8" s="160"/>
      <c r="J8" s="161"/>
      <c r="K8" s="166" t="s">
        <v>737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12010489.615164103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51000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1245986.6250679682</v>
      </c>
      <c r="S18" s="154"/>
      <c r="T18" s="155"/>
      <c r="U18" s="13">
        <f>SUM(Q68:Q80)</f>
        <v>7623044.5094400011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1384.4977314638577</v>
      </c>
      <c r="L27" s="64">
        <f t="shared" si="1"/>
        <v>1384.4977314638577</v>
      </c>
      <c r="M27" s="62">
        <f>IF(VLOOKUP(E27,'HOURLY RATES'!C$6:D$105,2,0)=0,$E$3,VLOOKUP(E27,'HOURLY RATES'!C$6:D$105,2,0))</f>
        <v>55.06</v>
      </c>
      <c r="N27" s="62">
        <f t="shared" si="2"/>
        <v>76230.445094400013</v>
      </c>
      <c r="O27" s="65"/>
      <c r="P27" s="65"/>
      <c r="Q27" s="66">
        <f t="shared" si="3"/>
        <v>76230.445094400013</v>
      </c>
      <c r="R27" s="175"/>
      <c r="S27" s="154">
        <f t="shared" si="4"/>
        <v>96717.377213520012</v>
      </c>
      <c r="T27" s="155">
        <f t="shared" si="5"/>
        <v>96717.377213520012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398.73534666159094</v>
      </c>
      <c r="L34" s="64">
        <f t="shared" ref="L34:L36" si="7">K34*I34</f>
        <v>398.73534666159094</v>
      </c>
      <c r="M34" s="62">
        <f>IF(VLOOKUP(E34,'HOURLY RATES'!C$6:D$105,2,0)=0,$E$3,VLOOKUP(E34,'HOURLY RATES'!C$6:D$105,2,0))</f>
        <v>55.06</v>
      </c>
      <c r="N34" s="62">
        <f t="shared" ref="N34:N36" si="8">M34*L34</f>
        <v>21954.3681871872</v>
      </c>
      <c r="O34" s="65"/>
      <c r="P34" s="65"/>
      <c r="Q34" s="66">
        <f t="shared" ref="Q34:Q36" si="9">P34+N34</f>
        <v>21954.3681871872</v>
      </c>
      <c r="R34" s="175"/>
      <c r="S34" s="154">
        <f t="shared" ref="S34:S36" si="10">((((N34*(1+$D$7))+(P34*(1+$D$5+$D$6)))*(1+$D$8)))/I34</f>
        <v>27854.604637493754</v>
      </c>
      <c r="T34" s="155">
        <f t="shared" ref="T34:T36" si="11">S34*I34</f>
        <v>27854.604637493754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355.8159169862115</v>
      </c>
      <c r="L35" s="64">
        <f t="shared" si="7"/>
        <v>355.8159169862115</v>
      </c>
      <c r="M35" s="62">
        <f>IF(VLOOKUP(E35,'HOURLY RATES'!C$6:D$105,2,0)=0,$E$3,VLOOKUP(E35,'HOURLY RATES'!C$6:D$105,2,0))</f>
        <v>55.06</v>
      </c>
      <c r="N35" s="62">
        <f t="shared" si="8"/>
        <v>19591.224389260806</v>
      </c>
      <c r="O35" s="65"/>
      <c r="P35" s="65"/>
      <c r="Q35" s="66">
        <f t="shared" si="9"/>
        <v>19591.224389260806</v>
      </c>
      <c r="R35" s="175"/>
      <c r="S35" s="154">
        <f t="shared" si="10"/>
        <v>24856.365943874647</v>
      </c>
      <c r="T35" s="155">
        <f t="shared" si="11"/>
        <v>24856.365943874647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899.92352545150766</v>
      </c>
      <c r="L36" s="64">
        <f t="shared" si="7"/>
        <v>899.92352545150766</v>
      </c>
      <c r="M36" s="62">
        <f>IF(VLOOKUP(E36,'HOURLY RATES'!C$6:D$105,2,0)=0,$E$3,VLOOKUP(E36,'HOURLY RATES'!C$6:D$105,2,0))</f>
        <v>55.06</v>
      </c>
      <c r="N36" s="62">
        <f t="shared" si="8"/>
        <v>49549.789311360015</v>
      </c>
      <c r="O36" s="65"/>
      <c r="P36" s="65"/>
      <c r="Q36" s="66">
        <f t="shared" si="9"/>
        <v>49549.789311360015</v>
      </c>
      <c r="R36" s="175"/>
      <c r="S36" s="154">
        <f t="shared" si="10"/>
        <v>62866.295188788012</v>
      </c>
      <c r="T36" s="155">
        <f t="shared" si="11"/>
        <v>62866.295188788012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6230.2397915873598</v>
      </c>
      <c r="L44" s="64">
        <f t="shared" si="13"/>
        <v>6230.2397915873598</v>
      </c>
      <c r="M44" s="62">
        <f>IF(VLOOKUP(E44,'HOURLY RATES'!C$6:D$105,2,0)=0,$E$3,VLOOKUP(E44,'HOURLY RATES'!C$6:D$105,2,0))</f>
        <v>55.06</v>
      </c>
      <c r="N44" s="62">
        <f t="shared" si="14"/>
        <v>343037.00292480004</v>
      </c>
      <c r="O44" s="65"/>
      <c r="P44" s="65"/>
      <c r="Q44" s="66">
        <f t="shared" si="3"/>
        <v>343037.00292480004</v>
      </c>
      <c r="R44" s="175"/>
      <c r="S44" s="154">
        <f t="shared" si="15"/>
        <v>435228.19746083999</v>
      </c>
      <c r="T44" s="155">
        <f t="shared" si="16"/>
        <v>435228.19746083999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899.92352545150766</v>
      </c>
      <c r="L55" s="64">
        <f t="shared" si="23"/>
        <v>899.92352545150766</v>
      </c>
      <c r="M55" s="62">
        <f>IF(VLOOKUP(E55,'HOURLY RATES'!C$6:D$105,2,0)=0,$E$3,VLOOKUP(E55,'HOURLY RATES'!C$6:D$105,2,0))</f>
        <v>55.06</v>
      </c>
      <c r="N55" s="62">
        <f t="shared" si="24"/>
        <v>49549.789311360015</v>
      </c>
      <c r="O55" s="65"/>
      <c r="P55" s="65"/>
      <c r="Q55" s="66">
        <f t="shared" si="3"/>
        <v>49549.789311360015</v>
      </c>
      <c r="R55" s="175"/>
      <c r="S55" s="154">
        <f t="shared" si="25"/>
        <v>62866.295188788012</v>
      </c>
      <c r="T55" s="155">
        <f t="shared" si="26"/>
        <v>62866.295188788012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0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12460.47958317472</v>
      </c>
      <c r="L65" s="64">
        <f t="shared" ref="L65" si="32">K65*I65</f>
        <v>12460.47958317472</v>
      </c>
      <c r="M65" s="62">
        <f>IF(VLOOKUP(E65,'HOURLY RATES'!C$6:D$105,2,0)=0,$E$3,VLOOKUP(E65,'HOURLY RATES'!C$6:D$105,2,0))</f>
        <v>55.06</v>
      </c>
      <c r="N65" s="62">
        <f t="shared" ref="N65" si="33">M65*L65</f>
        <v>686074.00584960007</v>
      </c>
      <c r="O65" s="65"/>
      <c r="P65" s="65"/>
      <c r="Q65" s="66">
        <f t="shared" ref="Q65" si="34">P65+N65</f>
        <v>686074.00584960007</v>
      </c>
      <c r="R65" s="175"/>
      <c r="S65" s="154">
        <f>((((N65*(1+$D$7))+(P65*(1+$D$5+$D$6)))*(1+$D$8)))/I65</f>
        <v>870456.39492167998</v>
      </c>
      <c r="T65" s="155">
        <f>S65*I65</f>
        <v>870456.39492167998</v>
      </c>
    </row>
    <row r="66" spans="1:20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0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719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SUM(Q68:Q79)</f>
        <v>7623044.5094400011</v>
      </c>
      <c r="S67" s="154"/>
      <c r="T67" s="155"/>
    </row>
    <row r="68" spans="1:20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0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220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0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805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0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39" t="s">
        <v>72</v>
      </c>
      <c r="F71" s="234" t="s">
        <v>806</v>
      </c>
      <c r="G71" s="55">
        <v>1</v>
      </c>
      <c r="H71" s="56">
        <f>IF(VLOOKUP(J71,'HOURLY RATES'!B$116:C$124,2,0)=0,$J$3,VLOOKUP(J71,'HOURLY RATES'!B$116:C$124,2,0))</f>
        <v>0</v>
      </c>
      <c r="I71" s="57">
        <f>(G71*(1+H71))</f>
        <v>1</v>
      </c>
      <c r="J71" s="104" t="s">
        <v>195</v>
      </c>
      <c r="K71" s="177">
        <v>41856</v>
      </c>
      <c r="L71" s="64">
        <f>K71*I71</f>
        <v>41856</v>
      </c>
      <c r="M71" s="62">
        <f>IF(VLOOKUP(E71,'HOURLY RATES'!C$6:D$105,2,0)=0,$E$3,VLOOKUP(E71,'HOURLY RATES'!C$6:D$105,2,0))</f>
        <v>37.29</v>
      </c>
      <c r="N71" s="62">
        <f>M71*L71</f>
        <v>1560810.24</v>
      </c>
      <c r="O71" s="65"/>
      <c r="P71" s="65">
        <f>O71*I71</f>
        <v>0</v>
      </c>
      <c r="Q71" s="66">
        <f>P71+N71</f>
        <v>1560810.24</v>
      </c>
      <c r="R71" s="179"/>
      <c r="S71" s="154">
        <f>((((N71*(1+$D$7))+(P71*(1+$D$5+$D$6)))*(1+$D$8)))/I71</f>
        <v>1980277.9919999999</v>
      </c>
      <c r="T71" s="155">
        <f>S71*I71</f>
        <v>1980277.9919999999</v>
      </c>
    </row>
    <row r="72" spans="1:20" s="7" customFormat="1" x14ac:dyDescent="0.25">
      <c r="A72" s="176" t="str">
        <f>IF(J72&lt;&gt;"",1+MAX($A$18:A71),"")</f>
        <v/>
      </c>
      <c r="B72" s="54"/>
      <c r="C72" s="67"/>
      <c r="D72" s="105"/>
      <c r="E72" s="239"/>
      <c r="F72" s="234" t="s">
        <v>219</v>
      </c>
      <c r="G72" s="55"/>
      <c r="H72" s="56"/>
      <c r="I72" s="57"/>
      <c r="J72" s="104"/>
      <c r="K72" s="177"/>
      <c r="L72" s="64"/>
      <c r="M72" s="62"/>
      <c r="N72" s="62"/>
      <c r="O72" s="65"/>
      <c r="P72" s="65"/>
      <c r="Q72" s="66"/>
      <c r="R72" s="179"/>
      <c r="S72" s="154"/>
      <c r="T72" s="155"/>
    </row>
    <row r="73" spans="1:20" s="7" customFormat="1" ht="18" x14ac:dyDescent="0.25">
      <c r="A73" s="176" t="str">
        <f>IF(J73&lt;&gt;"",1+MAX($A$18:A72),"")</f>
        <v/>
      </c>
      <c r="B73" s="54"/>
      <c r="C73" s="67"/>
      <c r="D73" s="105"/>
      <c r="E73" s="239"/>
      <c r="F73" s="236" t="s">
        <v>715</v>
      </c>
      <c r="G73" s="55"/>
      <c r="H73" s="56"/>
      <c r="I73" s="57"/>
      <c r="J73" s="104"/>
      <c r="K73" s="177"/>
      <c r="L73" s="64"/>
      <c r="M73" s="62"/>
      <c r="N73" s="62"/>
      <c r="O73" s="65"/>
      <c r="P73" s="65"/>
      <c r="Q73" s="66"/>
      <c r="R73" s="179"/>
      <c r="S73" s="154"/>
      <c r="T73" s="155"/>
    </row>
    <row r="74" spans="1:20" s="7" customFormat="1" x14ac:dyDescent="0.25">
      <c r="A74" s="176" t="str">
        <f>IF(J74&lt;&gt;"",1+MAX($A$18:A73),"")</f>
        <v/>
      </c>
      <c r="B74" s="54"/>
      <c r="C74" s="67"/>
      <c r="D74" s="105"/>
      <c r="E74" s="239"/>
      <c r="F74" s="106" t="s">
        <v>805</v>
      </c>
      <c r="G74" s="55"/>
      <c r="H74" s="56"/>
      <c r="I74" s="57"/>
      <c r="J74" s="104"/>
      <c r="K74" s="177"/>
      <c r="L74" s="64"/>
      <c r="M74" s="62"/>
      <c r="N74" s="62"/>
      <c r="O74" s="65"/>
      <c r="P74" s="65"/>
      <c r="Q74" s="66"/>
      <c r="R74" s="179"/>
      <c r="S74" s="154"/>
      <c r="T74" s="155"/>
    </row>
    <row r="75" spans="1:20" s="7" customFormat="1" ht="31.2" x14ac:dyDescent="0.25">
      <c r="A75" s="176">
        <f>IF(J75&lt;&gt;"",1+MAX($A$18:A74),"")</f>
        <v>35</v>
      </c>
      <c r="B75" s="54" t="s">
        <v>718</v>
      </c>
      <c r="C75" s="67"/>
      <c r="D75" s="105"/>
      <c r="E75" s="240" t="s">
        <v>69</v>
      </c>
      <c r="F75" s="234" t="s">
        <v>807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:I79" si="35">(G75*(1+H75))</f>
        <v>1</v>
      </c>
      <c r="J75" s="104" t="s">
        <v>195</v>
      </c>
      <c r="K75" s="177">
        <v>4604.1600000000008</v>
      </c>
      <c r="L75" s="261">
        <f t="shared" ref="L75:L79" si="36">K75*I75</f>
        <v>4604.1600000000008</v>
      </c>
      <c r="M75" s="262">
        <f>IF(VLOOKUP(E75,'HOURLY RATES'!C$6:D$105,2,0)=0,$E$3,VLOOKUP(E75,'HOURLY RATES'!C$6:D$105,2,0))</f>
        <v>44.52</v>
      </c>
      <c r="N75" s="262">
        <f t="shared" ref="N75:N79" si="37">M75*L75</f>
        <v>204977.20320000005</v>
      </c>
      <c r="O75" s="65">
        <v>1648080</v>
      </c>
      <c r="P75" s="65">
        <f>O75*I75</f>
        <v>1648080</v>
      </c>
      <c r="Q75" s="66">
        <f>P75+N75</f>
        <v>1853057.2032000001</v>
      </c>
      <c r="R75" s="179"/>
      <c r="S75" s="154">
        <f t="shared" ref="S75:S79" si="38">((((N75*(1+$D$7))+(P75*(1+$D$5+$D$6)))*(1+$D$8)))/I75</f>
        <v>2587700.784312</v>
      </c>
      <c r="T75" s="155">
        <f t="shared" ref="T75:T79" si="39">S75*I75</f>
        <v>2587700.784312</v>
      </c>
    </row>
    <row r="76" spans="1:20" s="7" customFormat="1" ht="46.8" x14ac:dyDescent="0.25">
      <c r="A76" s="176">
        <f>IF(J76&lt;&gt;"",1+MAX($A$18:A75),"")</f>
        <v>36</v>
      </c>
      <c r="B76" s="54" t="s">
        <v>718</v>
      </c>
      <c r="C76" s="67"/>
      <c r="D76" s="105"/>
      <c r="E76" s="240" t="s">
        <v>110</v>
      </c>
      <c r="F76" s="234" t="s">
        <v>808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4143.7439999999997</v>
      </c>
      <c r="L76" s="261">
        <f t="shared" si="36"/>
        <v>4143.7439999999997</v>
      </c>
      <c r="M76" s="262">
        <f>IF(VLOOKUP(E76,'HOURLY RATES'!C$6:D$105,2,0)=0,$E$3,VLOOKUP(E76,'HOURLY RATES'!C$6:D$105,2,0))</f>
        <v>56.24</v>
      </c>
      <c r="N76" s="262">
        <f t="shared" si="37"/>
        <v>233044.16256</v>
      </c>
      <c r="O76" s="65">
        <v>1318464</v>
      </c>
      <c r="P76" s="65">
        <f>O76*I76</f>
        <v>1318464</v>
      </c>
      <c r="Q76" s="66">
        <f>P76+N76</f>
        <v>1551508.1625600001</v>
      </c>
      <c r="R76" s="179"/>
      <c r="S76" s="154">
        <f t="shared" si="38"/>
        <v>2157783.5474496</v>
      </c>
      <c r="T76" s="155">
        <f t="shared" si="39"/>
        <v>2157783.5474496</v>
      </c>
    </row>
    <row r="77" spans="1:20" s="7" customFormat="1" ht="31.2" x14ac:dyDescent="0.25">
      <c r="A77" s="176">
        <f>IF(J77&lt;&gt;"",1+MAX($A$18:A76),"")</f>
        <v>37</v>
      </c>
      <c r="B77" s="54" t="s">
        <v>718</v>
      </c>
      <c r="C77" s="67"/>
      <c r="D77" s="105"/>
      <c r="E77" s="240" t="s">
        <v>42</v>
      </c>
      <c r="F77" s="234" t="s">
        <v>809</v>
      </c>
      <c r="G77" s="55">
        <v>1</v>
      </c>
      <c r="H77" s="56">
        <f>IF(VLOOKUP(J77,'HOURLY RATES'!B$116:C$124,2,0)=0,$J$3,VLOOKUP(J77,'HOURLY RATES'!B$116:C$124,2,0))</f>
        <v>0</v>
      </c>
      <c r="I77" s="57">
        <f t="shared" si="35"/>
        <v>1</v>
      </c>
      <c r="J77" s="104" t="s">
        <v>195</v>
      </c>
      <c r="K77" s="177">
        <v>1381.2480000000003</v>
      </c>
      <c r="L77" s="261">
        <f t="shared" si="36"/>
        <v>1381.2480000000003</v>
      </c>
      <c r="M77" s="262">
        <f>IF(VLOOKUP(E77,'HOURLY RATES'!C$6:D$105,2,0)=0,$E$3,VLOOKUP(E77,'HOURLY RATES'!C$6:D$105,2,0))</f>
        <v>64.23</v>
      </c>
      <c r="N77" s="262">
        <f t="shared" si="37"/>
        <v>88717.559040000022</v>
      </c>
      <c r="O77" s="65">
        <v>871128</v>
      </c>
      <c r="P77" s="65">
        <f>O77*I77</f>
        <v>871128</v>
      </c>
      <c r="Q77" s="66">
        <f>P77+N77</f>
        <v>959845.55903999996</v>
      </c>
      <c r="R77" s="179"/>
      <c r="S77" s="154">
        <f t="shared" si="38"/>
        <v>1342882.2664152</v>
      </c>
      <c r="T77" s="155">
        <f t="shared" si="39"/>
        <v>1342882.2664152</v>
      </c>
    </row>
    <row r="78" spans="1:20" s="7" customFormat="1" ht="31.2" x14ac:dyDescent="0.25">
      <c r="A78" s="176">
        <f>IF(J78&lt;&gt;"",1+MAX($A$18:A77),"")</f>
        <v>38</v>
      </c>
      <c r="B78" s="54" t="s">
        <v>718</v>
      </c>
      <c r="C78" s="67"/>
      <c r="D78" s="105"/>
      <c r="E78" s="240" t="s">
        <v>82</v>
      </c>
      <c r="F78" s="234" t="s">
        <v>810</v>
      </c>
      <c r="G78" s="55">
        <v>1</v>
      </c>
      <c r="H78" s="56">
        <f>IF(VLOOKUP(J78,'HOURLY RATES'!B$116:C$124,2,0)=0,$J$3,VLOOKUP(J78,'HOURLY RATES'!B$116:C$124,2,0))</f>
        <v>0</v>
      </c>
      <c r="I78" s="57">
        <f t="shared" si="35"/>
        <v>1</v>
      </c>
      <c r="J78" s="104" t="s">
        <v>195</v>
      </c>
      <c r="K78" s="177">
        <v>920.83200000000022</v>
      </c>
      <c r="L78" s="261">
        <f t="shared" si="36"/>
        <v>920.83200000000022</v>
      </c>
      <c r="M78" s="262">
        <f>IF(VLOOKUP(E78,'HOURLY RATES'!C$6:D$105,2,0)=0,$E$3,VLOOKUP(E78,'HOURLY RATES'!C$6:D$105,2,0))</f>
        <v>44.52</v>
      </c>
      <c r="N78" s="262">
        <f t="shared" si="37"/>
        <v>40995.440640000015</v>
      </c>
      <c r="O78" s="65">
        <v>734572.8</v>
      </c>
      <c r="P78" s="65">
        <f>O78*I78</f>
        <v>734572.8</v>
      </c>
      <c r="Q78" s="66">
        <f>P78+N78</f>
        <v>775568.24064000009</v>
      </c>
      <c r="R78" s="179"/>
      <c r="S78" s="154">
        <f t="shared" si="38"/>
        <v>1089473.5636243201</v>
      </c>
      <c r="T78" s="155">
        <f t="shared" si="39"/>
        <v>1089473.5636243201</v>
      </c>
    </row>
    <row r="79" spans="1:20" s="7" customFormat="1" ht="46.8" x14ac:dyDescent="0.25">
      <c r="A79" s="176">
        <f>IF(J79&lt;&gt;"",1+MAX($A$18:A78),"")</f>
        <v>39</v>
      </c>
      <c r="B79" s="54" t="s">
        <v>718</v>
      </c>
      <c r="C79" s="67"/>
      <c r="D79" s="105"/>
      <c r="E79" s="240" t="s">
        <v>101</v>
      </c>
      <c r="F79" s="234" t="s">
        <v>811</v>
      </c>
      <c r="G79" s="55">
        <v>1</v>
      </c>
      <c r="H79" s="56">
        <f>IF(VLOOKUP(J79,'HOURLY RATES'!B$116:C$124,2,0)=0,$J$3,VLOOKUP(J79,'HOURLY RATES'!B$116:C$124,2,0))</f>
        <v>0</v>
      </c>
      <c r="I79" s="57">
        <f t="shared" si="35"/>
        <v>1</v>
      </c>
      <c r="J79" s="104" t="s">
        <v>195</v>
      </c>
      <c r="K79" s="177">
        <v>4604.1600000000008</v>
      </c>
      <c r="L79" s="261">
        <f t="shared" si="36"/>
        <v>4604.1600000000008</v>
      </c>
      <c r="M79" s="262">
        <f>IF(VLOOKUP(E79,'HOURLY RATES'!C$6:D$105,2,0)=0,$E$3,VLOOKUP(E79,'HOURLY RATES'!C$6:D$105,2,0))</f>
        <v>46.9</v>
      </c>
      <c r="N79" s="262">
        <f t="shared" si="37"/>
        <v>215935.10400000002</v>
      </c>
      <c r="O79" s="65">
        <v>706320</v>
      </c>
      <c r="P79" s="65">
        <f>O79*I79</f>
        <v>706320</v>
      </c>
      <c r="Q79" s="66">
        <f>P79+N79</f>
        <v>922255.10400000005</v>
      </c>
      <c r="R79" s="179"/>
      <c r="S79" s="154">
        <f t="shared" si="38"/>
        <v>1271525.930808</v>
      </c>
      <c r="T79" s="155">
        <f t="shared" si="39"/>
        <v>1271525.930808</v>
      </c>
    </row>
    <row r="80" spans="1:20" s="7" customFormat="1" x14ac:dyDescent="0.25">
      <c r="A80" s="219" t="str">
        <f>IF(J80&lt;&gt;"",1+MAX($A$18:A79),"")</f>
        <v/>
      </c>
      <c r="B80" s="220"/>
      <c r="C80" s="220"/>
      <c r="D80" s="221"/>
      <c r="E80" s="241"/>
      <c r="F80" s="237" t="s">
        <v>219</v>
      </c>
      <c r="G80" s="222"/>
      <c r="H80" s="222"/>
      <c r="I80" s="222"/>
      <c r="J80" s="223"/>
      <c r="K80" s="222"/>
      <c r="L80" s="224"/>
      <c r="M80" s="225"/>
      <c r="N80" s="225"/>
      <c r="O80" s="226"/>
      <c r="P80" s="226"/>
      <c r="Q80" s="227"/>
      <c r="R80" s="179"/>
      <c r="S80" s="154"/>
      <c r="T80" s="155"/>
    </row>
    <row r="81" spans="1:22" s="7" customFormat="1" x14ac:dyDescent="0.25">
      <c r="A81" s="308" t="s">
        <v>51</v>
      </c>
      <c r="B81" s="308"/>
      <c r="C81" s="311"/>
      <c r="D81" s="312"/>
      <c r="E81" s="312"/>
      <c r="F81" s="312"/>
      <c r="G81" s="312"/>
      <c r="H81" s="312"/>
      <c r="I81" s="312"/>
      <c r="J81" s="313"/>
      <c r="K81" s="229" t="s">
        <v>227</v>
      </c>
      <c r="L81" s="230">
        <f>SUM(L18:L80)</f>
        <v>80139.759420776769</v>
      </c>
      <c r="M81" s="228" t="s">
        <v>228</v>
      </c>
      <c r="N81" s="231">
        <f>SUM(N18:N80)</f>
        <v>3590466.3345079683</v>
      </c>
      <c r="O81" s="228" t="s">
        <v>229</v>
      </c>
      <c r="P81" s="231">
        <f>SUM(P18:P80)</f>
        <v>5278564.8</v>
      </c>
      <c r="Q81" s="232">
        <f>SUM(Q18:Q80)</f>
        <v>8869031.134507969</v>
      </c>
      <c r="R81" s="232">
        <f>SUM(R18:R80)</f>
        <v>8869031.134507969</v>
      </c>
      <c r="S81" s="156"/>
      <c r="T81" s="157">
        <f>SUM(T18:T80)</f>
        <v>12010489.615164105</v>
      </c>
      <c r="U81" s="1"/>
      <c r="V81" s="1"/>
    </row>
    <row r="82" spans="1:22" s="7" customFormat="1" ht="16.2" thickBot="1" x14ac:dyDescent="0.3">
      <c r="A82" s="309" t="s">
        <v>52</v>
      </c>
      <c r="B82" s="310"/>
      <c r="C82" s="41"/>
      <c r="D82" s="41"/>
      <c r="E82" s="42"/>
      <c r="F82" s="43"/>
      <c r="G82" s="44"/>
      <c r="H82" s="44"/>
      <c r="I82" s="44"/>
      <c r="J82" s="41"/>
      <c r="K82" s="41"/>
      <c r="L82" s="41"/>
      <c r="M82" s="76">
        <f>D5</f>
        <v>9.146E-2</v>
      </c>
      <c r="N82" s="77"/>
      <c r="O82" s="77"/>
      <c r="P82" s="77">
        <f>P81*M82</f>
        <v>482777.53660799999</v>
      </c>
      <c r="Q82" s="77">
        <f>P82+N82</f>
        <v>482777.53660799999</v>
      </c>
      <c r="R82" s="180">
        <f>Q82</f>
        <v>482777.53660799999</v>
      </c>
      <c r="S82" s="156"/>
      <c r="T82" s="156"/>
      <c r="U82" s="1"/>
      <c r="V82" s="1"/>
    </row>
    <row r="83" spans="1:22" s="7" customFormat="1" ht="16.8" thickTop="1" thickBot="1" x14ac:dyDescent="0.3">
      <c r="A83" s="181" t="s">
        <v>230</v>
      </c>
      <c r="B83" s="51"/>
      <c r="C83" s="45"/>
      <c r="D83" s="45"/>
      <c r="E83" s="46"/>
      <c r="F83" s="47"/>
      <c r="G83" s="48"/>
      <c r="H83" s="48"/>
      <c r="I83" s="48"/>
      <c r="J83" s="45"/>
      <c r="K83" s="45"/>
      <c r="L83" s="45"/>
      <c r="M83" s="52">
        <f>D6</f>
        <v>0.3</v>
      </c>
      <c r="N83" s="50"/>
      <c r="O83" s="50"/>
      <c r="P83" s="50">
        <f>P81*M83</f>
        <v>1583569.44</v>
      </c>
      <c r="Q83" s="50">
        <f>P83+N83</f>
        <v>1583569.44</v>
      </c>
      <c r="R83" s="182">
        <f>Q83</f>
        <v>1583569.44</v>
      </c>
      <c r="S83" s="156"/>
      <c r="T83" s="156"/>
      <c r="U83" s="1"/>
      <c r="V83" s="1"/>
    </row>
    <row r="84" spans="1:22" s="7" customFormat="1" ht="16.8" thickTop="1" thickBot="1" x14ac:dyDescent="0.3">
      <c r="A84" s="181" t="s">
        <v>231</v>
      </c>
      <c r="B84" s="51"/>
      <c r="C84" s="45"/>
      <c r="D84" s="45"/>
      <c r="E84" s="46"/>
      <c r="F84" s="47"/>
      <c r="G84" s="48"/>
      <c r="H84" s="48"/>
      <c r="I84" s="48"/>
      <c r="J84" s="45"/>
      <c r="K84" s="45"/>
      <c r="L84" s="45"/>
      <c r="M84" s="52">
        <f>D7</f>
        <v>0.25</v>
      </c>
      <c r="N84" s="50">
        <f>N81*M84</f>
        <v>897616.58362699207</v>
      </c>
      <c r="O84" s="50"/>
      <c r="P84" s="50"/>
      <c r="Q84" s="50">
        <f>P84+N84</f>
        <v>897616.58362699207</v>
      </c>
      <c r="R84" s="182">
        <f>Q84</f>
        <v>897616.58362699207</v>
      </c>
      <c r="S84" s="156"/>
      <c r="T84" s="156"/>
      <c r="U84" s="1"/>
      <c r="V84" s="1"/>
    </row>
    <row r="85" spans="1:22" s="7" customFormat="1" ht="16.8" thickTop="1" thickBot="1" x14ac:dyDescent="0.3">
      <c r="A85" s="299" t="s">
        <v>232</v>
      </c>
      <c r="B85" s="300"/>
      <c r="C85" s="45"/>
      <c r="D85" s="45"/>
      <c r="E85" s="46"/>
      <c r="F85" s="47"/>
      <c r="G85" s="48"/>
      <c r="H85" s="48"/>
      <c r="I85" s="48"/>
      <c r="J85" s="45"/>
      <c r="K85" s="45"/>
      <c r="L85" s="45"/>
      <c r="M85" s="49">
        <f>D8</f>
        <v>1.4999999999999999E-2</v>
      </c>
      <c r="N85" s="50">
        <f>(N81+N82+N83+N84)*M85</f>
        <v>67321.243772024405</v>
      </c>
      <c r="O85" s="50"/>
      <c r="P85" s="50">
        <f>(P81+P82+P83+P84)*M85</f>
        <v>110173.67664912</v>
      </c>
      <c r="Q85" s="50">
        <f>P85+N85</f>
        <v>177494.9204211444</v>
      </c>
      <c r="R85" s="182">
        <f>Q85</f>
        <v>177494.9204211444</v>
      </c>
      <c r="S85" s="156"/>
      <c r="T85" s="156"/>
      <c r="U85" s="1"/>
      <c r="V85" s="1"/>
    </row>
    <row r="86" spans="1:22" s="7" customFormat="1" ht="16.2" thickTop="1" x14ac:dyDescent="0.25">
      <c r="A86" s="301" t="s">
        <v>53</v>
      </c>
      <c r="B86" s="302"/>
      <c r="C86" s="183"/>
      <c r="D86" s="183"/>
      <c r="E86" s="184"/>
      <c r="F86" s="185"/>
      <c r="G86" s="186"/>
      <c r="H86" s="186"/>
      <c r="I86" s="186"/>
      <c r="J86" s="183"/>
      <c r="K86" s="183"/>
      <c r="L86" s="183"/>
      <c r="M86" s="187"/>
      <c r="N86" s="188">
        <f>SUM(N81:N85)</f>
        <v>4555404.1619069846</v>
      </c>
      <c r="O86" s="187"/>
      <c r="P86" s="188">
        <f>SUM(P81:P85)</f>
        <v>7455085.4532571193</v>
      </c>
      <c r="Q86" s="188">
        <f>SUM(Q81:Q85)</f>
        <v>12010489.615164103</v>
      </c>
      <c r="R86" s="189">
        <f>SUM(R81:R85)</f>
        <v>12010489.615164103</v>
      </c>
      <c r="S86" s="156"/>
      <c r="T86" s="157">
        <f>T81</f>
        <v>12010489.615164105</v>
      </c>
      <c r="U86" s="1"/>
      <c r="V86" s="1"/>
    </row>
  </sheetData>
  <autoFilter ref="J1:J122" xr:uid="{00000000-0001-0000-0300-000000000000}"/>
  <mergeCells count="8">
    <mergeCell ref="A85:B85"/>
    <mergeCell ref="A86:B86"/>
    <mergeCell ref="A2:R2"/>
    <mergeCell ref="B3:E3"/>
    <mergeCell ref="E16:F16"/>
    <mergeCell ref="A81:B81"/>
    <mergeCell ref="A82:B82"/>
    <mergeCell ref="C81:J81"/>
  </mergeCells>
  <dataValidations disablePrompts="1" count="1">
    <dataValidation type="list" allowBlank="1" showInputMessage="1" showErrorMessage="1" sqref="E63" xr:uid="{DAE0A403-0C26-4FCE-B840-0E56C7F41095}">
      <formula1>#REF!</formula1>
    </dataValidation>
  </dataValidations>
  <hyperlinks>
    <hyperlink ref="B3:E3" location="'COST SUMMARY'!A1" display="CLICK HERE TO GO BACK TO COST SUMMARY" xr:uid="{C0FE32A5-295F-4F0E-9E3B-45081270464C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A374F88F-3ABF-4E0B-967A-4A55D79C4574}">
          <x14:formula1>
            <xm:f>'HOURLY RATES'!$B$116:$B$126</xm:f>
          </x14:formula1>
          <xm:sqref>J19:J66 J71 J75:J79</xm:sqref>
        </x14:dataValidation>
        <x14:dataValidation type="list" allowBlank="1" showInputMessage="1" showErrorMessage="1" xr:uid="{1B9ED77B-AF3A-440E-80F1-A44A10E6A8F0}">
          <x14:formula1>
            <xm:f>'HOURLY RATES'!$C$6:$C$105</xm:f>
          </x14:formula1>
          <xm:sqref>E21:E32 E60:E62 E54:E57 E47:E51 E34:E36 E39:E44 E65:E66 E71 E75:E79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35DF9-F451-4E33-8E45-CD55A560D472}">
  <sheetPr>
    <tabColor rgb="FF92D050"/>
    <pageSetUpPr fitToPage="1"/>
  </sheetPr>
  <dimension ref="A1:V84"/>
  <sheetViews>
    <sheetView zoomScale="40" zoomScaleNormal="40" zoomScaleSheetLayoutView="40" workbookViewId="0">
      <pane ySplit="1" topLeftCell="A2" activePane="bottomLeft" state="frozen"/>
      <selection pane="bottomLeft" activeCell="F33" sqref="F33"/>
    </sheetView>
  </sheetViews>
  <sheetFormatPr defaultColWidth="8.90625" defaultRowHeight="15.6" x14ac:dyDescent="0.25"/>
  <cols>
    <col min="1" max="1" width="14.36328125" style="4" customWidth="1"/>
    <col min="2" max="2" width="24.36328125" style="4" customWidth="1"/>
    <col min="3" max="3" width="22.54296875" style="4" customWidth="1"/>
    <col min="4" max="4" width="14.90625" style="4" bestFit="1" customWidth="1"/>
    <col min="5" max="5" width="35.36328125" style="4" customWidth="1"/>
    <col min="6" max="6" width="70.36328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6.453125" style="4" customWidth="1"/>
    <col min="11" max="11" width="23.089843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Q79</f>
        <v>10518570.845627442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P79*D5</f>
        <v>710290.21906944003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P79*D6</f>
        <v>2329838.8991999999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N79*D7</f>
        <v>688110.29540686088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213702.15388955612</v>
      </c>
      <c r="F8" s="195" t="s">
        <v>178</v>
      </c>
      <c r="G8" s="146"/>
      <c r="H8" s="194"/>
      <c r="I8" s="160"/>
      <c r="J8" s="161"/>
      <c r="K8" s="166" t="s">
        <v>730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14460512.413193299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60710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1477726.0773714432</v>
      </c>
      <c r="S18" s="154"/>
      <c r="T18" s="155"/>
      <c r="U18" s="13">
        <f>SUM(Q68:Q78)</f>
        <v>9040844.7682559993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1641.998686570287</v>
      </c>
      <c r="L27" s="64">
        <f t="shared" si="1"/>
        <v>1641.998686570287</v>
      </c>
      <c r="M27" s="62">
        <f>IF(VLOOKUP(E27,'HOURLY RATES'!C$6:D$105,2,0)=0,$E$3,VLOOKUP(E27,'HOURLY RATES'!C$6:D$105,2,0))</f>
        <v>55.06</v>
      </c>
      <c r="N27" s="62">
        <f t="shared" si="2"/>
        <v>90408.44768256</v>
      </c>
      <c r="O27" s="65"/>
      <c r="P27" s="65"/>
      <c r="Q27" s="66">
        <f t="shared" si="3"/>
        <v>90408.44768256</v>
      </c>
      <c r="R27" s="175"/>
      <c r="S27" s="154">
        <f t="shared" si="4"/>
        <v>114705.71799724799</v>
      </c>
      <c r="T27" s="155">
        <f t="shared" si="5"/>
        <v>114705.71799724799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472.89562173224255</v>
      </c>
      <c r="L34" s="64">
        <f t="shared" ref="L34:L36" si="7">K34*I34</f>
        <v>472.89562173224255</v>
      </c>
      <c r="M34" s="62">
        <f>IF(VLOOKUP(E34,'HOURLY RATES'!C$6:D$105,2,0)=0,$E$3,VLOOKUP(E34,'HOURLY RATES'!C$6:D$105,2,0))</f>
        <v>55.06</v>
      </c>
      <c r="N34" s="62">
        <f t="shared" ref="N34:N36" si="8">M34*L34</f>
        <v>26037.632932577275</v>
      </c>
      <c r="O34" s="65"/>
      <c r="P34" s="65"/>
      <c r="Q34" s="66">
        <f t="shared" ref="Q34:Q36" si="9">P34+N34</f>
        <v>26037.632932577275</v>
      </c>
      <c r="R34" s="175"/>
      <c r="S34" s="154">
        <f t="shared" ref="S34:S36" si="10">((((N34*(1+$D$7))+(P34*(1+$D$5+$D$6)))*(1+$D$8)))/I34</f>
        <v>33035.246783207418</v>
      </c>
      <c r="T34" s="155">
        <f t="shared" ref="T34:T36" si="11">S34*I34</f>
        <v>33035.246783207418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421.99366244856378</v>
      </c>
      <c r="L35" s="64">
        <f t="shared" si="7"/>
        <v>421.99366244856378</v>
      </c>
      <c r="M35" s="62">
        <f>IF(VLOOKUP(E35,'HOURLY RATES'!C$6:D$105,2,0)=0,$E$3,VLOOKUP(E35,'HOURLY RATES'!C$6:D$105,2,0))</f>
        <v>55.06</v>
      </c>
      <c r="N35" s="62">
        <f t="shared" si="8"/>
        <v>23234.971054417922</v>
      </c>
      <c r="O35" s="65"/>
      <c r="P35" s="65"/>
      <c r="Q35" s="66">
        <f t="shared" si="9"/>
        <v>23234.971054417922</v>
      </c>
      <c r="R35" s="175"/>
      <c r="S35" s="154">
        <f t="shared" si="10"/>
        <v>29479.369525292735</v>
      </c>
      <c r="T35" s="155">
        <f t="shared" si="11"/>
        <v>29479.369525292735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1067.2991462706866</v>
      </c>
      <c r="L36" s="64">
        <f t="shared" si="7"/>
        <v>1067.2991462706866</v>
      </c>
      <c r="M36" s="62">
        <f>IF(VLOOKUP(E36,'HOURLY RATES'!C$6:D$105,2,0)=0,$E$3,VLOOKUP(E36,'HOURLY RATES'!C$6:D$105,2,0))</f>
        <v>55.06</v>
      </c>
      <c r="N36" s="62">
        <f t="shared" si="8"/>
        <v>58765.490993664003</v>
      </c>
      <c r="O36" s="65"/>
      <c r="P36" s="65"/>
      <c r="Q36" s="66">
        <f t="shared" si="9"/>
        <v>58765.490993664003</v>
      </c>
      <c r="R36" s="175"/>
      <c r="S36" s="154">
        <f t="shared" si="10"/>
        <v>74558.716698211196</v>
      </c>
      <c r="T36" s="155">
        <f t="shared" si="11"/>
        <v>74558.716698211196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6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7388.9940895662903</v>
      </c>
      <c r="L44" s="64">
        <f t="shared" si="13"/>
        <v>7388.9940895662903</v>
      </c>
      <c r="M44" s="62">
        <f>IF(VLOOKUP(E44,'HOURLY RATES'!C$6:D$105,2,0)=0,$E$3,VLOOKUP(E44,'HOURLY RATES'!C$6:D$105,2,0))</f>
        <v>55.06</v>
      </c>
      <c r="N44" s="62">
        <f t="shared" si="14"/>
        <v>406838.01457151998</v>
      </c>
      <c r="O44" s="65"/>
      <c r="P44" s="65"/>
      <c r="Q44" s="66">
        <f t="shared" si="3"/>
        <v>406838.01457151998</v>
      </c>
      <c r="R44" s="175"/>
      <c r="S44" s="154">
        <f t="shared" si="15"/>
        <v>516175.73098761594</v>
      </c>
      <c r="T44" s="155">
        <f t="shared" si="16"/>
        <v>516175.73098761594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1067.2991462706866</v>
      </c>
      <c r="L55" s="64">
        <f t="shared" si="23"/>
        <v>1067.2991462706866</v>
      </c>
      <c r="M55" s="62">
        <f>IF(VLOOKUP(E55,'HOURLY RATES'!C$6:D$105,2,0)=0,$E$3,VLOOKUP(E55,'HOURLY RATES'!C$6:D$105,2,0))</f>
        <v>55.06</v>
      </c>
      <c r="N55" s="62">
        <f t="shared" si="24"/>
        <v>58765.490993664003</v>
      </c>
      <c r="O55" s="65"/>
      <c r="P55" s="65"/>
      <c r="Q55" s="66">
        <f t="shared" si="3"/>
        <v>58765.490993664003</v>
      </c>
      <c r="R55" s="175"/>
      <c r="S55" s="154">
        <f t="shared" si="25"/>
        <v>74558.716698211196</v>
      </c>
      <c r="T55" s="155">
        <f t="shared" si="26"/>
        <v>74558.716698211196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14777.988179132581</v>
      </c>
      <c r="L65" s="64">
        <f t="shared" ref="L65" si="32">K65*I65</f>
        <v>14777.988179132581</v>
      </c>
      <c r="M65" s="62">
        <f>IF(VLOOKUP(E65,'HOURLY RATES'!C$6:D$105,2,0)=0,$E$3,VLOOKUP(E65,'HOURLY RATES'!C$6:D$105,2,0))</f>
        <v>55.06</v>
      </c>
      <c r="N65" s="62">
        <f t="shared" ref="N65" si="33">M65*L65</f>
        <v>813676.02914303995</v>
      </c>
      <c r="O65" s="65"/>
      <c r="P65" s="65"/>
      <c r="Q65" s="66">
        <f t="shared" ref="Q65" si="34">P65+N65</f>
        <v>813676.02914303995</v>
      </c>
      <c r="R65" s="175"/>
      <c r="S65" s="154">
        <f>((((N65*(1+$D$7))+(P65*(1+$D$5+$D$6)))*(1+$D$8)))/I65</f>
        <v>1032351.4619752319</v>
      </c>
      <c r="T65" s="155">
        <f>S65*I65</f>
        <v>1032351.4619752319</v>
      </c>
    </row>
    <row r="66" spans="1:22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715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SUM(Q68:Q77)</f>
        <v>9040844.7682559993</v>
      </c>
      <c r="S67" s="154"/>
      <c r="T67" s="155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715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812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40" t="s">
        <v>95</v>
      </c>
      <c r="F71" s="106" t="s">
        <v>813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7" si="35">(G71*(1+H71))</f>
        <v>1</v>
      </c>
      <c r="J71" s="104" t="s">
        <v>195</v>
      </c>
      <c r="K71" s="177">
        <v>2762.4960000000005</v>
      </c>
      <c r="L71" s="261">
        <f t="shared" ref="L71" si="36">K71*I71</f>
        <v>2762.4960000000005</v>
      </c>
      <c r="M71" s="262">
        <f>IF(VLOOKUP(E71,'HOURLY RATES'!C$6:D$105,2,0)=0,$E$3,VLOOKUP(E71,'HOURLY RATES'!C$6:D$105,2,0))</f>
        <v>44.82</v>
      </c>
      <c r="N71" s="262">
        <f t="shared" ref="N71" si="37">M71*L71</f>
        <v>123815.07072000003</v>
      </c>
      <c r="O71" s="65">
        <v>678067.19999999995</v>
      </c>
      <c r="P71" s="65">
        <f t="shared" ref="P71:P77" si="38">O71*I71</f>
        <v>678067.19999999995</v>
      </c>
      <c r="Q71" s="66">
        <f t="shared" ref="Q71:Q77" si="39">P71+N71</f>
        <v>801882.27072000003</v>
      </c>
      <c r="R71" s="179"/>
      <c r="S71" s="154">
        <f t="shared" ref="S71:S77" si="40">((((N71*(1+$D$7))+(P71*(1+$D$5+$D$6)))*(1+$D$8)))/I71</f>
        <v>1114746.3078796801</v>
      </c>
      <c r="T71" s="155">
        <f t="shared" ref="T71:T77" si="41">S71*I71</f>
        <v>1114746.3078796801</v>
      </c>
    </row>
    <row r="72" spans="1:22" s="7" customFormat="1" ht="31.2" x14ac:dyDescent="0.25">
      <c r="A72" s="176">
        <f>IF(J72&lt;&gt;"",1+MAX($A$18:A71),"")</f>
        <v>35</v>
      </c>
      <c r="B72" s="54" t="s">
        <v>718</v>
      </c>
      <c r="C72" s="67"/>
      <c r="D72" s="105"/>
      <c r="E72" s="240" t="s">
        <v>125</v>
      </c>
      <c r="F72" s="234" t="s">
        <v>814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11049.984000000002</v>
      </c>
      <c r="L72" s="261">
        <f t="shared" ref="L72:L76" si="42">K72*I72</f>
        <v>11049.984000000002</v>
      </c>
      <c r="M72" s="262">
        <f>IF(VLOOKUP(E72,'HOURLY RATES'!C$6:D$105,2,0)=0,$E$3,VLOOKUP(E72,'HOURLY RATES'!C$6:D$105,2,0))</f>
        <v>47.24</v>
      </c>
      <c r="N72" s="262">
        <f t="shared" ref="N72:N76" si="43">M72*L72</f>
        <v>522001.24416000012</v>
      </c>
      <c r="O72" s="65">
        <v>1369695.7439999997</v>
      </c>
      <c r="P72" s="65">
        <f t="shared" si="38"/>
        <v>1369695.7439999997</v>
      </c>
      <c r="Q72" s="66">
        <f t="shared" si="39"/>
        <v>1891696.9881599997</v>
      </c>
      <c r="R72" s="179"/>
      <c r="S72" s="154">
        <f t="shared" si="40"/>
        <v>2596754.0710734334</v>
      </c>
      <c r="T72" s="155">
        <f t="shared" si="41"/>
        <v>2596754.0710734334</v>
      </c>
    </row>
    <row r="73" spans="1:22" s="7" customFormat="1" ht="31.2" x14ac:dyDescent="0.25">
      <c r="A73" s="176">
        <f>IF(J73&lt;&gt;"",1+MAX($A$18:A72),"")</f>
        <v>36</v>
      </c>
      <c r="B73" s="54" t="s">
        <v>718</v>
      </c>
      <c r="C73" s="67"/>
      <c r="D73" s="105"/>
      <c r="E73" s="240" t="s">
        <v>42</v>
      </c>
      <c r="F73" s="234" t="s">
        <v>815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828.74880000000019</v>
      </c>
      <c r="L73" s="261">
        <f t="shared" si="42"/>
        <v>828.74880000000019</v>
      </c>
      <c r="M73" s="262">
        <f>IF(VLOOKUP(E73,'HOURLY RATES'!C$6:D$105,2,0)=0,$E$3,VLOOKUP(E73,'HOURLY RATES'!C$6:D$105,2,0))</f>
        <v>64.23</v>
      </c>
      <c r="N73" s="262">
        <f t="shared" si="43"/>
        <v>53230.535424000016</v>
      </c>
      <c r="O73" s="65">
        <v>836282.88</v>
      </c>
      <c r="P73" s="65">
        <f t="shared" si="38"/>
        <v>836282.88</v>
      </c>
      <c r="Q73" s="66">
        <f t="shared" si="39"/>
        <v>889513.41542400001</v>
      </c>
      <c r="R73" s="179"/>
      <c r="S73" s="154">
        <f t="shared" si="40"/>
        <v>1248645.2306670721</v>
      </c>
      <c r="T73" s="155">
        <f t="shared" si="41"/>
        <v>1248645.2306670721</v>
      </c>
    </row>
    <row r="74" spans="1:22" s="7" customFormat="1" ht="46.8" x14ac:dyDescent="0.25">
      <c r="A74" s="176">
        <f>IF(J74&lt;&gt;"",1+MAX($A$18:A73),"")</f>
        <v>37</v>
      </c>
      <c r="B74" s="54" t="s">
        <v>718</v>
      </c>
      <c r="C74" s="67"/>
      <c r="D74" s="105"/>
      <c r="E74" s="240" t="s">
        <v>101</v>
      </c>
      <c r="F74" s="234" t="s">
        <v>816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2762.4960000000005</v>
      </c>
      <c r="L74" s="261">
        <f t="shared" si="42"/>
        <v>2762.4960000000005</v>
      </c>
      <c r="M74" s="262">
        <f>IF(VLOOKUP(E74,'HOURLY RATES'!C$6:D$105,2,0)=0,$E$3,VLOOKUP(E74,'HOURLY RATES'!C$6:D$105,2,0))</f>
        <v>46.9</v>
      </c>
      <c r="N74" s="262">
        <f t="shared" si="43"/>
        <v>129561.06240000002</v>
      </c>
      <c r="O74" s="65">
        <v>678067.19999999995</v>
      </c>
      <c r="P74" s="65">
        <f t="shared" si="38"/>
        <v>678067.19999999995</v>
      </c>
      <c r="Q74" s="66">
        <f t="shared" si="39"/>
        <v>807628.26240000001</v>
      </c>
      <c r="R74" s="179"/>
      <c r="S74" s="154">
        <f t="shared" si="40"/>
        <v>1122036.5348236801</v>
      </c>
      <c r="T74" s="155">
        <f t="shared" si="41"/>
        <v>1122036.5348236801</v>
      </c>
    </row>
    <row r="75" spans="1:22" s="7" customFormat="1" ht="31.2" x14ac:dyDescent="0.25">
      <c r="A75" s="176">
        <f>IF(J75&lt;&gt;"",1+MAX($A$18:A74),"")</f>
        <v>38</v>
      </c>
      <c r="B75" s="54" t="s">
        <v>718</v>
      </c>
      <c r="C75" s="67"/>
      <c r="D75" s="105"/>
      <c r="E75" s="240" t="s">
        <v>110</v>
      </c>
      <c r="F75" s="234" t="s">
        <v>817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si="35"/>
        <v>1</v>
      </c>
      <c r="J75" s="104" t="s">
        <v>195</v>
      </c>
      <c r="K75" s="177">
        <v>2486.2463999999995</v>
      </c>
      <c r="L75" s="261">
        <f t="shared" si="42"/>
        <v>2486.2463999999995</v>
      </c>
      <c r="M75" s="262">
        <f>IF(VLOOKUP(E75,'HOURLY RATES'!C$6:D$105,2,0)=0,$E$3,VLOOKUP(E75,'HOURLY RATES'!C$6:D$105,2,0))</f>
        <v>56.24</v>
      </c>
      <c r="N75" s="262">
        <f t="shared" si="43"/>
        <v>139826.49753599998</v>
      </c>
      <c r="O75" s="65">
        <v>1265725.4399999999</v>
      </c>
      <c r="P75" s="65">
        <f t="shared" si="38"/>
        <v>1265725.4399999999</v>
      </c>
      <c r="Q75" s="66">
        <f t="shared" si="39"/>
        <v>1405551.9375359998</v>
      </c>
      <c r="R75" s="179"/>
      <c r="S75" s="154">
        <f t="shared" si="40"/>
        <v>1965029.2843023359</v>
      </c>
      <c r="T75" s="155">
        <f t="shared" si="41"/>
        <v>1965029.2843023359</v>
      </c>
    </row>
    <row r="76" spans="1:22" s="7" customFormat="1" ht="31.2" x14ac:dyDescent="0.25">
      <c r="A76" s="176">
        <f>IF(J76&lt;&gt;"",1+MAX($A$18:A75),"")</f>
        <v>39</v>
      </c>
      <c r="B76" s="54" t="s">
        <v>718</v>
      </c>
      <c r="C76" s="67"/>
      <c r="D76" s="105"/>
      <c r="E76" s="240" t="s">
        <v>120</v>
      </c>
      <c r="F76" s="234" t="s">
        <v>818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ref="I76" si="44">(G76*(1+H76))</f>
        <v>1</v>
      </c>
      <c r="J76" s="104" t="s">
        <v>195</v>
      </c>
      <c r="K76" s="177">
        <v>2624.3712</v>
      </c>
      <c r="L76" s="261">
        <f t="shared" si="42"/>
        <v>2624.3712</v>
      </c>
      <c r="M76" s="262">
        <f>IF(VLOOKUP(E76,'HOURLY RATES'!C$6:D$105,2,0)=0,$E$3,VLOOKUP(E76,'HOURLY RATES'!C$6:D$105,2,0))</f>
        <v>52.58</v>
      </c>
      <c r="N76" s="262">
        <f t="shared" si="43"/>
        <v>137989.43769600001</v>
      </c>
      <c r="O76" s="65">
        <v>1356134.3999999999</v>
      </c>
      <c r="P76" s="65">
        <f t="shared" si="38"/>
        <v>1356134.3999999999</v>
      </c>
      <c r="Q76" s="66">
        <f t="shared" si="39"/>
        <v>1494123.837696</v>
      </c>
      <c r="R76" s="179"/>
      <c r="S76" s="154">
        <f t="shared" ref="S76" si="45">((((N76*(1+$D$7))+(P76*(1+$D$5+$D$6)))*(1+$D$8)))/I76</f>
        <v>2090385.9728841598</v>
      </c>
      <c r="T76" s="155">
        <f t="shared" ref="T76" si="46">S76*I76</f>
        <v>2090385.9728841598</v>
      </c>
    </row>
    <row r="77" spans="1:22" s="7" customFormat="1" ht="31.2" x14ac:dyDescent="0.25">
      <c r="A77" s="176">
        <f>IF(J77&lt;&gt;"",1+MAX($A$18:A76),"")</f>
        <v>40</v>
      </c>
      <c r="B77" s="54" t="s">
        <v>718</v>
      </c>
      <c r="C77" s="67"/>
      <c r="D77" s="105"/>
      <c r="E77" s="240" t="s">
        <v>78</v>
      </c>
      <c r="F77" s="234" t="s">
        <v>819</v>
      </c>
      <c r="G77" s="55">
        <v>1</v>
      </c>
      <c r="H77" s="56">
        <f>IF(VLOOKUP(J77,'HOURLY RATES'!B$116:C$124,2,0)=0,$J$3,VLOOKUP(J77,'HOURLY RATES'!B$116:C$124,2,0))</f>
        <v>0</v>
      </c>
      <c r="I77" s="57">
        <f t="shared" si="35"/>
        <v>1</v>
      </c>
      <c r="J77" s="104" t="s">
        <v>195</v>
      </c>
      <c r="K77" s="177">
        <v>2762.4960000000005</v>
      </c>
      <c r="L77" s="261">
        <f t="shared" ref="L77" si="47">K77*I77</f>
        <v>2762.4960000000005</v>
      </c>
      <c r="M77" s="262">
        <f>IF(VLOOKUP(E77,'HOURLY RATES'!C$6:D$105,2,0)=0,$E$3,VLOOKUP(E77,'HOURLY RATES'!C$6:D$105,2,0))</f>
        <v>60.92</v>
      </c>
      <c r="N77" s="262">
        <f t="shared" ref="N77" si="48">M77*L77</f>
        <v>168291.25632000004</v>
      </c>
      <c r="O77" s="65">
        <v>1582156.8</v>
      </c>
      <c r="P77" s="65">
        <f t="shared" si="38"/>
        <v>1582156.8</v>
      </c>
      <c r="Q77" s="66">
        <f t="shared" si="39"/>
        <v>1750448.05632</v>
      </c>
      <c r="R77" s="179"/>
      <c r="S77" s="154">
        <f t="shared" si="40"/>
        <v>2448050.0508979205</v>
      </c>
      <c r="T77" s="155">
        <f t="shared" si="41"/>
        <v>2448050.0508979205</v>
      </c>
    </row>
    <row r="78" spans="1:22" s="7" customFormat="1" x14ac:dyDescent="0.25">
      <c r="A78" s="219" t="str">
        <f>IF(J78&lt;&gt;"",1+MAX($A$18:A77),"")</f>
        <v/>
      </c>
      <c r="B78" s="220"/>
      <c r="C78" s="220"/>
      <c r="D78" s="221"/>
      <c r="E78" s="241"/>
      <c r="F78" s="237" t="s">
        <v>219</v>
      </c>
      <c r="G78" s="222"/>
      <c r="H78" s="222"/>
      <c r="I78" s="222"/>
      <c r="J78" s="223"/>
      <c r="K78" s="222"/>
      <c r="L78" s="224"/>
      <c r="M78" s="225"/>
      <c r="N78" s="225"/>
      <c r="O78" s="226"/>
      <c r="P78" s="226"/>
      <c r="Q78" s="227"/>
      <c r="R78" s="179"/>
      <c r="S78" s="154"/>
      <c r="T78" s="155"/>
    </row>
    <row r="79" spans="1:22" s="7" customFormat="1" x14ac:dyDescent="0.25">
      <c r="A79" s="308" t="s">
        <v>51</v>
      </c>
      <c r="B79" s="308"/>
      <c r="C79" s="311"/>
      <c r="D79" s="312"/>
      <c r="E79" s="312"/>
      <c r="F79" s="312"/>
      <c r="G79" s="312"/>
      <c r="H79" s="312"/>
      <c r="I79" s="312"/>
      <c r="J79" s="313"/>
      <c r="K79" s="229" t="s">
        <v>227</v>
      </c>
      <c r="L79" s="230">
        <f>SUM(L18:L78)</f>
        <v>52115.306931991334</v>
      </c>
      <c r="M79" s="228" t="s">
        <v>228</v>
      </c>
      <c r="N79" s="231">
        <f>SUM(N18:N78)</f>
        <v>2752441.1816274435</v>
      </c>
      <c r="O79" s="228" t="s">
        <v>229</v>
      </c>
      <c r="P79" s="231">
        <f>SUM(P18:P78)</f>
        <v>7766129.6639999999</v>
      </c>
      <c r="Q79" s="232">
        <f>SUM(Q18:Q78)</f>
        <v>10518570.845627442</v>
      </c>
      <c r="R79" s="232">
        <f>SUM(R18:R78)</f>
        <v>10518570.845627442</v>
      </c>
      <c r="S79" s="156"/>
      <c r="T79" s="157">
        <f>SUM(T18:T78)</f>
        <v>14460512.4131933</v>
      </c>
      <c r="U79" s="1"/>
      <c r="V79" s="1"/>
    </row>
    <row r="80" spans="1:22" s="7" customFormat="1" ht="16.2" thickBot="1" x14ac:dyDescent="0.3">
      <c r="A80" s="309" t="s">
        <v>52</v>
      </c>
      <c r="B80" s="310"/>
      <c r="C80" s="41"/>
      <c r="D80" s="41"/>
      <c r="E80" s="42"/>
      <c r="F80" s="43"/>
      <c r="G80" s="44"/>
      <c r="H80" s="44"/>
      <c r="I80" s="44"/>
      <c r="J80" s="41"/>
      <c r="K80" s="41"/>
      <c r="L80" s="41"/>
      <c r="M80" s="76">
        <f>D5</f>
        <v>9.146E-2</v>
      </c>
      <c r="N80" s="77"/>
      <c r="O80" s="77"/>
      <c r="P80" s="77">
        <f>P79*M80</f>
        <v>710290.21906944003</v>
      </c>
      <c r="Q80" s="77">
        <f>P80+N80</f>
        <v>710290.21906944003</v>
      </c>
      <c r="R80" s="180">
        <f>Q80</f>
        <v>710290.21906944003</v>
      </c>
      <c r="S80" s="156"/>
      <c r="T80" s="156"/>
      <c r="U80" s="1"/>
      <c r="V80" s="1"/>
    </row>
    <row r="81" spans="1:22" s="7" customFormat="1" ht="16.8" thickTop="1" thickBot="1" x14ac:dyDescent="0.3">
      <c r="A81" s="181" t="s">
        <v>230</v>
      </c>
      <c r="B81" s="51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52">
        <f>D6</f>
        <v>0.3</v>
      </c>
      <c r="N81" s="50"/>
      <c r="O81" s="50"/>
      <c r="P81" s="50">
        <f>P79*M81</f>
        <v>2329838.8991999999</v>
      </c>
      <c r="Q81" s="50">
        <f>P81+N81</f>
        <v>2329838.8991999999</v>
      </c>
      <c r="R81" s="182">
        <f>Q81</f>
        <v>2329838.8991999999</v>
      </c>
      <c r="S81" s="156"/>
      <c r="T81" s="156"/>
      <c r="U81" s="1"/>
      <c r="V81" s="1"/>
    </row>
    <row r="82" spans="1:22" s="7" customFormat="1" ht="16.8" thickTop="1" thickBot="1" x14ac:dyDescent="0.3">
      <c r="A82" s="181" t="s">
        <v>231</v>
      </c>
      <c r="B82" s="51"/>
      <c r="C82" s="45"/>
      <c r="D82" s="45"/>
      <c r="E82" s="46"/>
      <c r="F82" s="47"/>
      <c r="G82" s="48"/>
      <c r="H82" s="48"/>
      <c r="I82" s="48"/>
      <c r="J82" s="45"/>
      <c r="K82" s="45"/>
      <c r="L82" s="45"/>
      <c r="M82" s="52">
        <f>D7</f>
        <v>0.25</v>
      </c>
      <c r="N82" s="50">
        <f>N79*M82</f>
        <v>688110.29540686088</v>
      </c>
      <c r="O82" s="50"/>
      <c r="P82" s="50"/>
      <c r="Q82" s="50">
        <f>P82+N82</f>
        <v>688110.29540686088</v>
      </c>
      <c r="R82" s="182">
        <f>Q82</f>
        <v>688110.29540686088</v>
      </c>
      <c r="S82" s="156"/>
      <c r="T82" s="156"/>
      <c r="U82" s="1"/>
      <c r="V82" s="1"/>
    </row>
    <row r="83" spans="1:22" s="7" customFormat="1" ht="16.8" thickTop="1" thickBot="1" x14ac:dyDescent="0.3">
      <c r="A83" s="299" t="s">
        <v>232</v>
      </c>
      <c r="B83" s="300"/>
      <c r="C83" s="45"/>
      <c r="D83" s="45"/>
      <c r="E83" s="46"/>
      <c r="F83" s="47"/>
      <c r="G83" s="48"/>
      <c r="H83" s="48"/>
      <c r="I83" s="48"/>
      <c r="J83" s="45"/>
      <c r="K83" s="45"/>
      <c r="L83" s="45"/>
      <c r="M83" s="49">
        <f>D8</f>
        <v>1.4999999999999999E-2</v>
      </c>
      <c r="N83" s="50">
        <f>(N79+N80+N81+N82)*M83</f>
        <v>51608.272155514562</v>
      </c>
      <c r="O83" s="50"/>
      <c r="P83" s="50">
        <f>(P79+P80+P81+P82)*M83</f>
        <v>162093.88173404161</v>
      </c>
      <c r="Q83" s="50">
        <f>P83+N83</f>
        <v>213702.15388955618</v>
      </c>
      <c r="R83" s="182">
        <f>Q83</f>
        <v>213702.15388955618</v>
      </c>
      <c r="S83" s="156"/>
      <c r="T83" s="156"/>
      <c r="U83" s="1"/>
      <c r="V83" s="1"/>
    </row>
    <row r="84" spans="1:22" s="7" customFormat="1" ht="16.2" thickTop="1" x14ac:dyDescent="0.25">
      <c r="A84" s="301" t="s">
        <v>53</v>
      </c>
      <c r="B84" s="302"/>
      <c r="C84" s="183"/>
      <c r="D84" s="183"/>
      <c r="E84" s="184"/>
      <c r="F84" s="185"/>
      <c r="G84" s="186"/>
      <c r="H84" s="186"/>
      <c r="I84" s="186"/>
      <c r="J84" s="183"/>
      <c r="K84" s="183"/>
      <c r="L84" s="183"/>
      <c r="M84" s="187"/>
      <c r="N84" s="188">
        <f>SUM(N79:N83)</f>
        <v>3492159.7491898187</v>
      </c>
      <c r="O84" s="187"/>
      <c r="P84" s="188">
        <f>SUM(P79:P83)</f>
        <v>10968352.664003482</v>
      </c>
      <c r="Q84" s="188">
        <f>SUM(Q79:Q83)</f>
        <v>14460512.413193299</v>
      </c>
      <c r="R84" s="189">
        <f>SUM(R79:R83)</f>
        <v>14460512.413193299</v>
      </c>
      <c r="S84" s="156"/>
      <c r="T84" s="157">
        <f>T79</f>
        <v>14460512.4131933</v>
      </c>
      <c r="U84" s="1"/>
      <c r="V84" s="1"/>
    </row>
  </sheetData>
  <autoFilter ref="J1:J120" xr:uid="{00000000-0001-0000-0300-000000000000}"/>
  <mergeCells count="8">
    <mergeCell ref="A83:B83"/>
    <mergeCell ref="A84:B84"/>
    <mergeCell ref="A2:R2"/>
    <mergeCell ref="B3:E3"/>
    <mergeCell ref="E16:F16"/>
    <mergeCell ref="A79:B79"/>
    <mergeCell ref="A80:B80"/>
    <mergeCell ref="C79:J79"/>
  </mergeCells>
  <dataValidations disablePrompts="1" count="1">
    <dataValidation type="list" allowBlank="1" showInputMessage="1" showErrorMessage="1" sqref="E63" xr:uid="{63997977-2896-4AD2-9E8E-FABE04A08A65}">
      <formula1>#REF!</formula1>
    </dataValidation>
  </dataValidations>
  <hyperlinks>
    <hyperlink ref="B3:E3" location="'COST SUMMARY'!A1" display="CLICK HERE TO GO BACK TO COST SUMMARY" xr:uid="{3CB46E0F-9422-406F-B435-5611CB8C191E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703316F1-91B0-4F6F-B55E-327208A99308}">
          <x14:formula1>
            <xm:f>'HOURLY RATES'!$C$6:$C$105</xm:f>
          </x14:formula1>
          <xm:sqref>E21:E32 E60:E62 E54:E57 E47:E51 E34:E36 E39:E44 E65:E66 E71:E77</xm:sqref>
        </x14:dataValidation>
        <x14:dataValidation type="list" allowBlank="1" showInputMessage="1" showErrorMessage="1" xr:uid="{C9B0ACD4-9B54-478C-8A9B-BA1F271143C5}">
          <x14:formula1>
            <xm:f>'HOURLY RATES'!$B$116:$B$126</xm:f>
          </x14:formula1>
          <xm:sqref>J19:J66 J71:J77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49E85-6B78-4D58-95D5-CCCB55DE89B9}">
  <sheetPr>
    <tabColor rgb="FF92D050"/>
    <pageSetUpPr fitToPage="1"/>
  </sheetPr>
  <dimension ref="A1:V82"/>
  <sheetViews>
    <sheetView zoomScale="40" zoomScaleNormal="40" zoomScaleSheetLayoutView="40" workbookViewId="0">
      <pane ySplit="1" topLeftCell="A2" activePane="bottomLeft" state="frozen"/>
      <selection pane="bottomLeft" activeCell="J30" sqref="J30"/>
    </sheetView>
  </sheetViews>
  <sheetFormatPr defaultColWidth="8.90625" defaultRowHeight="15.6" x14ac:dyDescent="0.25"/>
  <cols>
    <col min="1" max="1" width="12.08984375" style="4" customWidth="1"/>
    <col min="2" max="2" width="25.26953125" style="4" customWidth="1"/>
    <col min="3" max="3" width="25.54296875" style="4" customWidth="1"/>
    <col min="4" max="4" width="14.90625" style="4" bestFit="1" customWidth="1"/>
    <col min="5" max="5" width="37.1796875" style="4" customWidth="1"/>
    <col min="6" max="6" width="70.363281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6" style="4" customWidth="1"/>
    <col min="11" max="11" width="22.63281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Q77</f>
        <v>295243.70517748501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P77*D5</f>
        <v>21046.850361827997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P77*D6</f>
        <v>69036.246539999993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N77*D7</f>
        <v>16280.720844371252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6024.1128438552632</v>
      </c>
      <c r="F8" s="195" t="s">
        <v>178</v>
      </c>
      <c r="G8" s="146"/>
      <c r="H8" s="194"/>
      <c r="I8" s="160"/>
      <c r="J8" s="161"/>
      <c r="K8" s="166" t="s">
        <v>738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407631.6357675395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1669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41478.003877484996</v>
      </c>
      <c r="S18" s="154"/>
      <c r="T18" s="155"/>
      <c r="U18" s="13">
        <f>SUM(Q68:Q76)</f>
        <v>253765.70129999996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46.088939575009071</v>
      </c>
      <c r="L27" s="64">
        <f t="shared" si="1"/>
        <v>46.088939575009071</v>
      </c>
      <c r="M27" s="62">
        <f>IF(VLOOKUP(E27,'HOURLY RATES'!C$6:D$105,2,0)=0,$E$3,VLOOKUP(E27,'HOURLY RATES'!C$6:D$105,2,0))</f>
        <v>55.06</v>
      </c>
      <c r="N27" s="62">
        <f t="shared" si="2"/>
        <v>2537.6570129999996</v>
      </c>
      <c r="O27" s="65"/>
      <c r="P27" s="65"/>
      <c r="Q27" s="66">
        <f t="shared" si="3"/>
        <v>2537.6570129999996</v>
      </c>
      <c r="R27" s="175"/>
      <c r="S27" s="154">
        <f t="shared" si="4"/>
        <v>3219.6523352437493</v>
      </c>
      <c r="T27" s="155">
        <f t="shared" si="5"/>
        <v>3219.6523352437493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13.273614597602611</v>
      </c>
      <c r="L34" s="64">
        <f t="shared" ref="L34:L36" si="7">K34*I34</f>
        <v>13.273614597602611</v>
      </c>
      <c r="M34" s="62">
        <f>IF(VLOOKUP(E34,'HOURLY RATES'!C$6:D$105,2,0)=0,$E$3,VLOOKUP(E34,'HOURLY RATES'!C$6:D$105,2,0))</f>
        <v>55.06</v>
      </c>
      <c r="N34" s="62">
        <f t="shared" ref="N34:N36" si="8">M34*L34</f>
        <v>730.84521974399979</v>
      </c>
      <c r="O34" s="65"/>
      <c r="P34" s="65"/>
      <c r="Q34" s="66">
        <f t="shared" ref="Q34:Q36" si="9">P34+N34</f>
        <v>730.84521974399979</v>
      </c>
      <c r="R34" s="175"/>
      <c r="S34" s="154">
        <f t="shared" ref="S34:S36" si="10">((((N34*(1+$D$7))+(P34*(1+$D$5+$D$6)))*(1+$D$8)))/I34</f>
        <v>927.25987255019959</v>
      </c>
      <c r="T34" s="155">
        <f t="shared" ref="T34:T36" si="11">S34*I34</f>
        <v>927.25987255019959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11.844857470777333</v>
      </c>
      <c r="L35" s="64">
        <f t="shared" si="7"/>
        <v>11.844857470777333</v>
      </c>
      <c r="M35" s="62">
        <f>IF(VLOOKUP(E35,'HOURLY RATES'!C$6:D$105,2,0)=0,$E$3,VLOOKUP(E35,'HOURLY RATES'!C$6:D$105,2,0))</f>
        <v>55.06</v>
      </c>
      <c r="N35" s="62">
        <f t="shared" si="8"/>
        <v>652.17785234099995</v>
      </c>
      <c r="O35" s="65"/>
      <c r="P35" s="65"/>
      <c r="Q35" s="66">
        <f t="shared" si="9"/>
        <v>652.17785234099995</v>
      </c>
      <c r="R35" s="175"/>
      <c r="S35" s="154">
        <f t="shared" si="10"/>
        <v>827.45065015764362</v>
      </c>
      <c r="T35" s="155">
        <f t="shared" si="11"/>
        <v>827.45065015764362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29.957810723755902</v>
      </c>
      <c r="L36" s="64">
        <f t="shared" si="7"/>
        <v>29.957810723755902</v>
      </c>
      <c r="M36" s="62">
        <f>IF(VLOOKUP(E36,'HOURLY RATES'!C$6:D$105,2,0)=0,$E$3,VLOOKUP(E36,'HOURLY RATES'!C$6:D$105,2,0))</f>
        <v>55.06</v>
      </c>
      <c r="N36" s="62">
        <f t="shared" si="8"/>
        <v>1649.47705845</v>
      </c>
      <c r="O36" s="65"/>
      <c r="P36" s="65"/>
      <c r="Q36" s="66">
        <f t="shared" si="9"/>
        <v>1649.47705845</v>
      </c>
      <c r="R36" s="175"/>
      <c r="S36" s="154">
        <f t="shared" si="10"/>
        <v>2092.7740179084371</v>
      </c>
      <c r="T36" s="155">
        <f t="shared" si="11"/>
        <v>2092.7740179084371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207.40022808754082</v>
      </c>
      <c r="L44" s="64">
        <f t="shared" si="13"/>
        <v>207.40022808754082</v>
      </c>
      <c r="M44" s="62">
        <f>IF(VLOOKUP(E44,'HOURLY RATES'!C$6:D$105,2,0)=0,$E$3,VLOOKUP(E44,'HOURLY RATES'!C$6:D$105,2,0))</f>
        <v>55.06</v>
      </c>
      <c r="N44" s="62">
        <f t="shared" si="14"/>
        <v>11419.456558499998</v>
      </c>
      <c r="O44" s="65"/>
      <c r="P44" s="65"/>
      <c r="Q44" s="66">
        <f t="shared" si="3"/>
        <v>11419.456558499998</v>
      </c>
      <c r="R44" s="175"/>
      <c r="S44" s="154">
        <f t="shared" si="15"/>
        <v>14488.435508596871</v>
      </c>
      <c r="T44" s="155">
        <f t="shared" si="16"/>
        <v>14488.435508596871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29.957810723755902</v>
      </c>
      <c r="L55" s="64">
        <f t="shared" si="23"/>
        <v>29.957810723755902</v>
      </c>
      <c r="M55" s="62">
        <f>IF(VLOOKUP(E55,'HOURLY RATES'!C$6:D$105,2,0)=0,$E$3,VLOOKUP(E55,'HOURLY RATES'!C$6:D$105,2,0))</f>
        <v>55.06</v>
      </c>
      <c r="N55" s="62">
        <f t="shared" si="24"/>
        <v>1649.47705845</v>
      </c>
      <c r="O55" s="65"/>
      <c r="P55" s="65"/>
      <c r="Q55" s="66">
        <f t="shared" si="3"/>
        <v>1649.47705845</v>
      </c>
      <c r="R55" s="175"/>
      <c r="S55" s="154">
        <f t="shared" si="25"/>
        <v>2092.7740179084371</v>
      </c>
      <c r="T55" s="155">
        <f t="shared" si="26"/>
        <v>2092.7740179084371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414.80045617508165</v>
      </c>
      <c r="L65" s="64">
        <f t="shared" ref="L65" si="32">K65*I65</f>
        <v>414.80045617508165</v>
      </c>
      <c r="M65" s="62">
        <f>IF(VLOOKUP(E65,'HOURLY RATES'!C$6:D$105,2,0)=0,$E$3,VLOOKUP(E65,'HOURLY RATES'!C$6:D$105,2,0))</f>
        <v>55.06</v>
      </c>
      <c r="N65" s="62">
        <f t="shared" ref="N65" si="33">M65*L65</f>
        <v>22838.913116999996</v>
      </c>
      <c r="O65" s="65"/>
      <c r="P65" s="65"/>
      <c r="Q65" s="66">
        <f t="shared" ref="Q65" si="34">P65+N65</f>
        <v>22838.913116999996</v>
      </c>
      <c r="R65" s="175"/>
      <c r="S65" s="154">
        <f>((((N65*(1+$D$7))+(P65*(1+$D$5+$D$6)))*(1+$D$8)))/I65</f>
        <v>28976.871017193742</v>
      </c>
      <c r="T65" s="155">
        <f>S65*I65</f>
        <v>28976.871017193742</v>
      </c>
    </row>
    <row r="66" spans="1:22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715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SUM(Q68:Q75)</f>
        <v>253765.70129999996</v>
      </c>
      <c r="S67" s="154"/>
      <c r="T67" s="155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715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820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40" t="s">
        <v>69</v>
      </c>
      <c r="F71" s="106" t="s">
        <v>821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5" si="35">(G71*(1+H71))</f>
        <v>1</v>
      </c>
      <c r="J71" s="104" t="s">
        <v>195</v>
      </c>
      <c r="K71" s="177">
        <v>287.76000000000005</v>
      </c>
      <c r="L71" s="261">
        <f t="shared" ref="L71:L73" si="36">K71*I71</f>
        <v>287.76000000000005</v>
      </c>
      <c r="M71" s="262">
        <f>IF(VLOOKUP(E71,'HOURLY RATES'!C$6:D$105,2,0)=0,$E$3,VLOOKUP(E71,'HOURLY RATES'!C$6:D$105,2,0))</f>
        <v>44.52</v>
      </c>
      <c r="N71" s="262">
        <f t="shared" ref="N71:N73" si="37">M71*L71</f>
        <v>12811.075200000003</v>
      </c>
      <c r="O71" s="65">
        <v>50969.743424999993</v>
      </c>
      <c r="P71" s="65">
        <f>O71*I71</f>
        <v>50969.743424999993</v>
      </c>
      <c r="Q71" s="66">
        <f>P71+N71</f>
        <v>63780.818625</v>
      </c>
      <c r="R71" s="179"/>
      <c r="S71" s="154">
        <f t="shared" ref="S71:S75" si="38">((((N71*(1+$D$7))+(P71*(1+$D$5+$D$6)))*(1+$D$8)))/I71</f>
        <v>88240.246233942744</v>
      </c>
      <c r="T71" s="155">
        <f t="shared" ref="T71:T75" si="39">S71*I71</f>
        <v>88240.246233942744</v>
      </c>
    </row>
    <row r="72" spans="1:22" s="7" customFormat="1" ht="31.2" x14ac:dyDescent="0.25">
      <c r="A72" s="176">
        <f>IF(J72&lt;&gt;"",1+MAX($A$18:A71),"")</f>
        <v>35</v>
      </c>
      <c r="B72" s="54" t="s">
        <v>718</v>
      </c>
      <c r="C72" s="67"/>
      <c r="D72" s="105"/>
      <c r="E72" s="240" t="s">
        <v>95</v>
      </c>
      <c r="F72" s="234" t="s">
        <v>822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57.552000000000014</v>
      </c>
      <c r="L72" s="261">
        <f t="shared" si="36"/>
        <v>57.552000000000014</v>
      </c>
      <c r="M72" s="262">
        <f>IF(VLOOKUP(E72,'HOURLY RATES'!C$6:D$105,2,0)=0,$E$3,VLOOKUP(E72,'HOURLY RATES'!C$6:D$105,2,0))</f>
        <v>44.82</v>
      </c>
      <c r="N72" s="262">
        <f t="shared" si="37"/>
        <v>2579.4806400000007</v>
      </c>
      <c r="O72" s="65">
        <v>50465.092499999992</v>
      </c>
      <c r="P72" s="65">
        <f>O72*I72</f>
        <v>50465.092499999992</v>
      </c>
      <c r="Q72" s="66">
        <f>P72+N72</f>
        <v>53044.573139999993</v>
      </c>
      <c r="R72" s="179"/>
      <c r="S72" s="154">
        <f t="shared" si="38"/>
        <v>74546.176036200734</v>
      </c>
      <c r="T72" s="155">
        <f t="shared" si="39"/>
        <v>74546.176036200734</v>
      </c>
    </row>
    <row r="73" spans="1:22" s="7" customFormat="1" ht="31.2" x14ac:dyDescent="0.25">
      <c r="A73" s="176">
        <f>IF(J73&lt;&gt;"",1+MAX($A$18:A72),"")</f>
        <v>36</v>
      </c>
      <c r="B73" s="54" t="s">
        <v>718</v>
      </c>
      <c r="C73" s="67"/>
      <c r="D73" s="105"/>
      <c r="E73" s="240" t="s">
        <v>125</v>
      </c>
      <c r="F73" s="234" t="s">
        <v>823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21.582000000000004</v>
      </c>
      <c r="L73" s="261">
        <f t="shared" si="36"/>
        <v>21.582000000000004</v>
      </c>
      <c r="M73" s="262">
        <f>IF(VLOOKUP(E73,'HOURLY RATES'!C$6:D$105,2,0)=0,$E$3,VLOOKUP(E73,'HOURLY RATES'!C$6:D$105,2,0))</f>
        <v>47.24</v>
      </c>
      <c r="N73" s="262">
        <f t="shared" si="37"/>
        <v>1019.5336800000002</v>
      </c>
      <c r="O73" s="65">
        <v>31120.140374999999</v>
      </c>
      <c r="P73" s="65">
        <f>O73*I73</f>
        <v>31120.140374999999</v>
      </c>
      <c r="Q73" s="66">
        <f>P73+N73</f>
        <v>32139.674054999999</v>
      </c>
      <c r="R73" s="179"/>
      <c r="S73" s="154">
        <f t="shared" si="38"/>
        <v>45245.500340590457</v>
      </c>
      <c r="T73" s="155">
        <f t="shared" si="39"/>
        <v>45245.500340590457</v>
      </c>
    </row>
    <row r="74" spans="1:22" s="7" customFormat="1" ht="31.2" x14ac:dyDescent="0.25">
      <c r="A74" s="176">
        <f>IF(J74&lt;&gt;"",1+MAX($A$18:A73),"")</f>
        <v>37</v>
      </c>
      <c r="B74" s="54" t="s">
        <v>718</v>
      </c>
      <c r="C74" s="67"/>
      <c r="D74" s="105"/>
      <c r="E74" s="240" t="s">
        <v>120</v>
      </c>
      <c r="F74" s="234" t="s">
        <v>824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68.343000000000004</v>
      </c>
      <c r="L74" s="261">
        <f t="shared" ref="L74:L75" si="40">K74*I74</f>
        <v>68.343000000000004</v>
      </c>
      <c r="M74" s="262">
        <f>IF(VLOOKUP(E74,'HOURLY RATES'!C$6:D$105,2,0)=0,$E$3,VLOOKUP(E74,'HOURLY RATES'!C$6:D$105,2,0))</f>
        <v>52.58</v>
      </c>
      <c r="N74" s="262">
        <f t="shared" ref="N74:N75" si="41">M74*L74</f>
        <v>3593.4749400000001</v>
      </c>
      <c r="O74" s="65">
        <v>50465.092499999992</v>
      </c>
      <c r="P74" s="65">
        <f>O74*I74</f>
        <v>50465.092499999992</v>
      </c>
      <c r="Q74" s="66">
        <f>P74+N74</f>
        <v>54058.567439999992</v>
      </c>
      <c r="R74" s="179"/>
      <c r="S74" s="154">
        <f t="shared" si="38"/>
        <v>75832.681304325728</v>
      </c>
      <c r="T74" s="155">
        <f t="shared" si="39"/>
        <v>75832.681304325728</v>
      </c>
    </row>
    <row r="75" spans="1:22" s="7" customFormat="1" ht="31.2" x14ac:dyDescent="0.25">
      <c r="A75" s="176">
        <f>IF(J75&lt;&gt;"",1+MAX($A$18:A74),"")</f>
        <v>38</v>
      </c>
      <c r="B75" s="54" t="s">
        <v>718</v>
      </c>
      <c r="C75" s="67"/>
      <c r="D75" s="105"/>
      <c r="E75" s="240" t="s">
        <v>110</v>
      </c>
      <c r="F75" s="234" t="s">
        <v>825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si="35"/>
        <v>1</v>
      </c>
      <c r="J75" s="104" t="s">
        <v>195</v>
      </c>
      <c r="K75" s="177">
        <v>64.745999999999995</v>
      </c>
      <c r="L75" s="261">
        <f t="shared" si="40"/>
        <v>64.745999999999995</v>
      </c>
      <c r="M75" s="262">
        <f>IF(VLOOKUP(E75,'HOURLY RATES'!C$6:D$105,2,0)=0,$E$3,VLOOKUP(E75,'HOURLY RATES'!C$6:D$105,2,0))</f>
        <v>56.24</v>
      </c>
      <c r="N75" s="262">
        <f t="shared" si="41"/>
        <v>3641.31504</v>
      </c>
      <c r="O75" s="65">
        <v>47100.752999999997</v>
      </c>
      <c r="P75" s="65">
        <f>O75*I75</f>
        <v>47100.752999999997</v>
      </c>
      <c r="Q75" s="66">
        <f>P75+N75</f>
        <v>50742.068039999998</v>
      </c>
      <c r="R75" s="179"/>
      <c r="S75" s="154">
        <f t="shared" si="38"/>
        <v>71141.814432920713</v>
      </c>
      <c r="T75" s="155">
        <f t="shared" si="39"/>
        <v>71141.814432920713</v>
      </c>
    </row>
    <row r="76" spans="1:22" s="7" customFormat="1" x14ac:dyDescent="0.25">
      <c r="A76" s="219" t="str">
        <f>IF(J76&lt;&gt;"",1+MAX($A$18:A75),"")</f>
        <v/>
      </c>
      <c r="B76" s="220"/>
      <c r="C76" s="220"/>
      <c r="D76" s="221"/>
      <c r="E76" s="241"/>
      <c r="F76" s="237" t="s">
        <v>219</v>
      </c>
      <c r="G76" s="222"/>
      <c r="H76" s="222"/>
      <c r="I76" s="222"/>
      <c r="J76" s="223"/>
      <c r="K76" s="222"/>
      <c r="L76" s="224"/>
      <c r="M76" s="225"/>
      <c r="N76" s="225"/>
      <c r="O76" s="226"/>
      <c r="P76" s="226"/>
      <c r="Q76" s="227"/>
      <c r="R76" s="179"/>
      <c r="S76" s="154"/>
      <c r="T76" s="155"/>
    </row>
    <row r="77" spans="1:22" s="7" customFormat="1" x14ac:dyDescent="0.25">
      <c r="A77" s="308" t="s">
        <v>51</v>
      </c>
      <c r="B77" s="308"/>
      <c r="C77" s="311"/>
      <c r="D77" s="312"/>
      <c r="E77" s="312"/>
      <c r="F77" s="312"/>
      <c r="G77" s="312"/>
      <c r="H77" s="312"/>
      <c r="I77" s="312"/>
      <c r="J77" s="313"/>
      <c r="K77" s="229" t="s">
        <v>227</v>
      </c>
      <c r="L77" s="230">
        <f>SUM(L18:L76)</f>
        <v>1253.3067173535235</v>
      </c>
      <c r="M77" s="228" t="s">
        <v>228</v>
      </c>
      <c r="N77" s="231">
        <f>SUM(N18:N76)</f>
        <v>65122.883377485006</v>
      </c>
      <c r="O77" s="228" t="s">
        <v>229</v>
      </c>
      <c r="P77" s="231">
        <f>SUM(P18:P76)</f>
        <v>230120.82179999998</v>
      </c>
      <c r="Q77" s="232">
        <f>SUM(Q18:Q76)</f>
        <v>295243.70517748501</v>
      </c>
      <c r="R77" s="232">
        <f>SUM(R18:R76)</f>
        <v>295243.70517748495</v>
      </c>
      <c r="S77" s="156"/>
      <c r="T77" s="157">
        <f>SUM(T18:T76)</f>
        <v>407631.63576753944</v>
      </c>
      <c r="U77" s="1"/>
      <c r="V77" s="1"/>
    </row>
    <row r="78" spans="1:22" s="7" customFormat="1" ht="16.2" thickBot="1" x14ac:dyDescent="0.3">
      <c r="A78" s="309" t="s">
        <v>52</v>
      </c>
      <c r="B78" s="310"/>
      <c r="C78" s="41"/>
      <c r="D78" s="41"/>
      <c r="E78" s="42"/>
      <c r="F78" s="43"/>
      <c r="G78" s="44"/>
      <c r="H78" s="44"/>
      <c r="I78" s="44"/>
      <c r="J78" s="41"/>
      <c r="K78" s="41"/>
      <c r="L78" s="41"/>
      <c r="M78" s="76">
        <f>D5</f>
        <v>9.146E-2</v>
      </c>
      <c r="N78" s="77"/>
      <c r="O78" s="77"/>
      <c r="P78" s="77">
        <f>P77*M78</f>
        <v>21046.850361827997</v>
      </c>
      <c r="Q78" s="77">
        <f>P78+N78</f>
        <v>21046.850361827997</v>
      </c>
      <c r="R78" s="180">
        <f>Q78</f>
        <v>21046.850361827997</v>
      </c>
      <c r="S78" s="156"/>
      <c r="T78" s="156"/>
      <c r="U78" s="1"/>
      <c r="V78" s="1"/>
    </row>
    <row r="79" spans="1:22" s="7" customFormat="1" ht="16.8" thickTop="1" thickBot="1" x14ac:dyDescent="0.3">
      <c r="A79" s="181" t="s">
        <v>230</v>
      </c>
      <c r="B79" s="51"/>
      <c r="C79" s="45"/>
      <c r="D79" s="45"/>
      <c r="E79" s="46"/>
      <c r="F79" s="47"/>
      <c r="G79" s="48"/>
      <c r="H79" s="48"/>
      <c r="I79" s="48"/>
      <c r="J79" s="45"/>
      <c r="K79" s="45"/>
      <c r="L79" s="45"/>
      <c r="M79" s="52">
        <f>D6</f>
        <v>0.3</v>
      </c>
      <c r="N79" s="50"/>
      <c r="O79" s="50"/>
      <c r="P79" s="50">
        <f>P77*M79</f>
        <v>69036.246539999993</v>
      </c>
      <c r="Q79" s="50">
        <f>P79+N79</f>
        <v>69036.246539999993</v>
      </c>
      <c r="R79" s="182">
        <f>Q79</f>
        <v>69036.246539999993</v>
      </c>
      <c r="S79" s="156"/>
      <c r="T79" s="156"/>
      <c r="U79" s="1"/>
      <c r="V79" s="1"/>
    </row>
    <row r="80" spans="1:22" s="7" customFormat="1" ht="16.8" thickTop="1" thickBot="1" x14ac:dyDescent="0.3">
      <c r="A80" s="181" t="s">
        <v>231</v>
      </c>
      <c r="B80" s="51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52">
        <f>D7</f>
        <v>0.25</v>
      </c>
      <c r="N80" s="50">
        <f>N77*M80</f>
        <v>16280.720844371252</v>
      </c>
      <c r="O80" s="50"/>
      <c r="P80" s="50"/>
      <c r="Q80" s="50">
        <f>P80+N80</f>
        <v>16280.720844371252</v>
      </c>
      <c r="R80" s="182">
        <f>Q80</f>
        <v>16280.720844371252</v>
      </c>
      <c r="S80" s="156"/>
      <c r="T80" s="156"/>
      <c r="U80" s="1"/>
      <c r="V80" s="1"/>
    </row>
    <row r="81" spans="1:22" s="7" customFormat="1" ht="16.8" thickTop="1" thickBot="1" x14ac:dyDescent="0.3">
      <c r="A81" s="299" t="s">
        <v>232</v>
      </c>
      <c r="B81" s="300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49">
        <f>D8</f>
        <v>1.4999999999999999E-2</v>
      </c>
      <c r="N81" s="50">
        <f>(N77+N78+N79+N80)*M81</f>
        <v>1221.0540633278438</v>
      </c>
      <c r="O81" s="50"/>
      <c r="P81" s="50">
        <f>(P77+P78+P79+P80)*M81</f>
        <v>4803.0587805274199</v>
      </c>
      <c r="Q81" s="50">
        <f>P81+N81</f>
        <v>6024.1128438552641</v>
      </c>
      <c r="R81" s="182">
        <f>Q81</f>
        <v>6024.1128438552641</v>
      </c>
      <c r="S81" s="156"/>
      <c r="T81" s="156"/>
      <c r="U81" s="1"/>
      <c r="V81" s="1"/>
    </row>
    <row r="82" spans="1:22" s="7" customFormat="1" ht="16.2" thickTop="1" x14ac:dyDescent="0.25">
      <c r="A82" s="301" t="s">
        <v>53</v>
      </c>
      <c r="B82" s="302"/>
      <c r="C82" s="183"/>
      <c r="D82" s="183"/>
      <c r="E82" s="184"/>
      <c r="F82" s="185"/>
      <c r="G82" s="186"/>
      <c r="H82" s="186"/>
      <c r="I82" s="186"/>
      <c r="J82" s="183"/>
      <c r="K82" s="183"/>
      <c r="L82" s="183"/>
      <c r="M82" s="187"/>
      <c r="N82" s="188">
        <f>SUM(N77:N81)</f>
        <v>82624.658285184094</v>
      </c>
      <c r="O82" s="187"/>
      <c r="P82" s="188">
        <f>SUM(P77:P81)</f>
        <v>325006.97748235543</v>
      </c>
      <c r="Q82" s="188">
        <f>SUM(Q77:Q81)</f>
        <v>407631.6357675395</v>
      </c>
      <c r="R82" s="189">
        <f>SUM(R77:R81)</f>
        <v>407631.6357675395</v>
      </c>
      <c r="S82" s="156"/>
      <c r="T82" s="157">
        <f>T77</f>
        <v>407631.63576753944</v>
      </c>
      <c r="U82" s="1"/>
      <c r="V82" s="1"/>
    </row>
  </sheetData>
  <autoFilter ref="J1:J118" xr:uid="{00000000-0001-0000-0300-000000000000}"/>
  <mergeCells count="8">
    <mergeCell ref="A81:B81"/>
    <mergeCell ref="A82:B82"/>
    <mergeCell ref="A2:R2"/>
    <mergeCell ref="B3:E3"/>
    <mergeCell ref="E16:F16"/>
    <mergeCell ref="A77:B77"/>
    <mergeCell ref="A78:B78"/>
    <mergeCell ref="C77:J77"/>
  </mergeCells>
  <dataValidations count="1">
    <dataValidation type="list" allowBlank="1" showInputMessage="1" showErrorMessage="1" sqref="E63" xr:uid="{5EC94BA9-59A5-4E4F-B139-F0147E812E6D}">
      <formula1>#REF!</formula1>
    </dataValidation>
  </dataValidations>
  <hyperlinks>
    <hyperlink ref="B3:E3" location="'COST SUMMARY'!A1" display="CLICK HERE TO GO BACK TO COST SUMMARY" xr:uid="{C90D3A31-478E-4A25-AFB3-828402AEB4E3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EC374AD-7A81-425B-A5FA-84E4074D097B}">
          <x14:formula1>
            <xm:f>'HOURLY RATES'!$B$116:$B$126</xm:f>
          </x14:formula1>
          <xm:sqref>J19:J66 J71:J75</xm:sqref>
        </x14:dataValidation>
        <x14:dataValidation type="list" allowBlank="1" showInputMessage="1" showErrorMessage="1" xr:uid="{65F11390-CCC0-4571-9889-A97DEAD995FD}">
          <x14:formula1>
            <xm:f>'HOURLY RATES'!$C$6:$C$105</xm:f>
          </x14:formula1>
          <xm:sqref>E21:E32 E60:E62 E54:E57 E47:E51 E34:E36 E39:E44 E65:E66 E71:E75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1DBC8-43CE-4F37-B31D-2EEA2565B762}">
  <sheetPr>
    <tabColor rgb="FF92D050"/>
    <pageSetUpPr fitToPage="1"/>
  </sheetPr>
  <dimension ref="A1:V81"/>
  <sheetViews>
    <sheetView topLeftCell="B1" zoomScale="40" zoomScaleNormal="40" zoomScaleSheetLayoutView="40" workbookViewId="0">
      <pane ySplit="1" topLeftCell="A2" activePane="bottomLeft" state="frozen"/>
      <selection pane="bottomLeft" activeCell="F28" sqref="F28"/>
    </sheetView>
  </sheetViews>
  <sheetFormatPr defaultColWidth="8.90625" defaultRowHeight="15.6" x14ac:dyDescent="0.25"/>
  <cols>
    <col min="1" max="1" width="13" style="4" customWidth="1"/>
    <col min="2" max="3" width="26" style="4" customWidth="1"/>
    <col min="4" max="4" width="14.90625" style="4" bestFit="1" customWidth="1"/>
    <col min="5" max="5" width="36" style="4" customWidth="1"/>
    <col min="6" max="6" width="80.5429687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3.90625" style="4" customWidth="1"/>
    <col min="11" max="11" width="20.8164062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7.26953125" style="6" customWidth="1"/>
    <col min="17" max="17" width="18.1796875" style="6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Q76</f>
        <v>1237787.2350178924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P76*D5</f>
        <v>76131.511580359787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P76*D6</f>
        <v>249720.68088899995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N76*D7</f>
        <v>101346.24134697308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24974.785032513377</v>
      </c>
      <c r="F8" s="195" t="s">
        <v>178</v>
      </c>
      <c r="G8" s="146"/>
      <c r="H8" s="194"/>
      <c r="I8" s="160"/>
      <c r="J8" s="161"/>
      <c r="K8" s="166" t="s">
        <v>739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1689960.4538667386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7119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173893.44068389229</v>
      </c>
      <c r="S18" s="154"/>
      <c r="T18" s="155"/>
      <c r="U18" s="13">
        <f>SUM(Q68:Q75)</f>
        <v>1063893.794334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193.2244450297857</v>
      </c>
      <c r="L27" s="64">
        <f t="shared" si="1"/>
        <v>193.2244450297857</v>
      </c>
      <c r="M27" s="62">
        <f>IF(VLOOKUP(E27,'HOURLY RATES'!C$6:D$105,2,0)=0,$E$3,VLOOKUP(E27,'HOURLY RATES'!C$6:D$105,2,0))</f>
        <v>55.06</v>
      </c>
      <c r="N27" s="62">
        <f t="shared" si="2"/>
        <v>10638.937943340001</v>
      </c>
      <c r="O27" s="65"/>
      <c r="P27" s="65"/>
      <c r="Q27" s="66">
        <f t="shared" si="3"/>
        <v>10638.937943340001</v>
      </c>
      <c r="R27" s="175"/>
      <c r="S27" s="154">
        <f t="shared" si="4"/>
        <v>13498.152515612624</v>
      </c>
      <c r="T27" s="155">
        <f t="shared" si="5"/>
        <v>13498.152515612624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55.648640168578268</v>
      </c>
      <c r="L34" s="64">
        <f t="shared" ref="L34:L36" si="7">K34*I34</f>
        <v>55.648640168578268</v>
      </c>
      <c r="M34" s="62">
        <f>IF(VLOOKUP(E34,'HOURLY RATES'!C$6:D$105,2,0)=0,$E$3,VLOOKUP(E34,'HOURLY RATES'!C$6:D$105,2,0))</f>
        <v>55.06</v>
      </c>
      <c r="N34" s="62">
        <f t="shared" ref="N34:N36" si="8">M34*L34</f>
        <v>3064.0141276819195</v>
      </c>
      <c r="O34" s="65"/>
      <c r="P34" s="65"/>
      <c r="Q34" s="66">
        <f t="shared" ref="Q34:Q36" si="9">P34+N34</f>
        <v>3064.0141276819195</v>
      </c>
      <c r="R34" s="175"/>
      <c r="S34" s="154">
        <f t="shared" ref="S34:S36" si="10">((((N34*(1+$D$7))+(P34*(1+$D$5+$D$6)))*(1+$D$8)))/I34</f>
        <v>3887.467924496435</v>
      </c>
      <c r="T34" s="155">
        <f t="shared" ref="T34:T36" si="11">S34*I34</f>
        <v>3887.467924496435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49.65868237265493</v>
      </c>
      <c r="L35" s="64">
        <f t="shared" si="7"/>
        <v>49.65868237265493</v>
      </c>
      <c r="M35" s="62">
        <f>IF(VLOOKUP(E35,'HOURLY RATES'!C$6:D$105,2,0)=0,$E$3,VLOOKUP(E35,'HOURLY RATES'!C$6:D$105,2,0))</f>
        <v>55.06</v>
      </c>
      <c r="N35" s="62">
        <f t="shared" si="8"/>
        <v>2734.2070514383804</v>
      </c>
      <c r="O35" s="65"/>
      <c r="P35" s="65"/>
      <c r="Q35" s="66">
        <f t="shared" si="9"/>
        <v>2734.2070514383804</v>
      </c>
      <c r="R35" s="175"/>
      <c r="S35" s="154">
        <f t="shared" si="10"/>
        <v>3469.0251965124448</v>
      </c>
      <c r="T35" s="155">
        <f t="shared" si="11"/>
        <v>3469.0251965124448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125.5958892693607</v>
      </c>
      <c r="L36" s="64">
        <f t="shared" si="7"/>
        <v>125.5958892693607</v>
      </c>
      <c r="M36" s="62">
        <f>IF(VLOOKUP(E36,'HOURLY RATES'!C$6:D$105,2,0)=0,$E$3,VLOOKUP(E36,'HOURLY RATES'!C$6:D$105,2,0))</f>
        <v>55.06</v>
      </c>
      <c r="N36" s="62">
        <f t="shared" si="8"/>
        <v>6915.3096631710005</v>
      </c>
      <c r="O36" s="65"/>
      <c r="P36" s="65"/>
      <c r="Q36" s="66">
        <f t="shared" si="9"/>
        <v>6915.3096631710005</v>
      </c>
      <c r="R36" s="175"/>
      <c r="S36" s="154">
        <f t="shared" si="10"/>
        <v>8773.7991351482069</v>
      </c>
      <c r="T36" s="155">
        <f t="shared" si="11"/>
        <v>8773.7991351482069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869.51000263403557</v>
      </c>
      <c r="L44" s="64">
        <f t="shared" si="13"/>
        <v>869.51000263403557</v>
      </c>
      <c r="M44" s="62">
        <f>IF(VLOOKUP(E44,'HOURLY RATES'!C$6:D$105,2,0)=0,$E$3,VLOOKUP(E44,'HOURLY RATES'!C$6:D$105,2,0))</f>
        <v>55.06</v>
      </c>
      <c r="N44" s="62">
        <f t="shared" si="14"/>
        <v>47875.220745029997</v>
      </c>
      <c r="O44" s="65"/>
      <c r="P44" s="65"/>
      <c r="Q44" s="66">
        <f t="shared" si="3"/>
        <v>47875.220745029997</v>
      </c>
      <c r="R44" s="175"/>
      <c r="S44" s="154">
        <f t="shared" si="15"/>
        <v>60741.686320256806</v>
      </c>
      <c r="T44" s="155">
        <f t="shared" si="16"/>
        <v>60741.686320256806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125.5958892693607</v>
      </c>
      <c r="L55" s="64">
        <f t="shared" si="23"/>
        <v>125.5958892693607</v>
      </c>
      <c r="M55" s="62">
        <f>IF(VLOOKUP(E55,'HOURLY RATES'!C$6:D$105,2,0)=0,$E$3,VLOOKUP(E55,'HOURLY RATES'!C$6:D$105,2,0))</f>
        <v>55.06</v>
      </c>
      <c r="N55" s="62">
        <f t="shared" si="24"/>
        <v>6915.3096631710005</v>
      </c>
      <c r="O55" s="65"/>
      <c r="P55" s="65"/>
      <c r="Q55" s="66">
        <f t="shared" si="3"/>
        <v>6915.3096631710005</v>
      </c>
      <c r="R55" s="175"/>
      <c r="S55" s="154">
        <f t="shared" si="25"/>
        <v>8773.7991351482069</v>
      </c>
      <c r="T55" s="155">
        <f t="shared" si="26"/>
        <v>8773.7991351482069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1739.0200052680711</v>
      </c>
      <c r="L65" s="64">
        <f t="shared" ref="L65" si="32">K65*I65</f>
        <v>1739.0200052680711</v>
      </c>
      <c r="M65" s="62">
        <f>IF(VLOOKUP(E65,'HOURLY RATES'!C$6:D$105,2,0)=0,$E$3,VLOOKUP(E65,'HOURLY RATES'!C$6:D$105,2,0))</f>
        <v>55.06</v>
      </c>
      <c r="N65" s="62">
        <f t="shared" ref="N65" si="33">M65*L65</f>
        <v>95750.441490059995</v>
      </c>
      <c r="O65" s="65"/>
      <c r="P65" s="65"/>
      <c r="Q65" s="66">
        <f t="shared" ref="Q65" si="34">P65+N65</f>
        <v>95750.441490059995</v>
      </c>
      <c r="R65" s="175"/>
      <c r="S65" s="154">
        <f>((((N65*(1+$D$7))+(P65*(1+$D$5+$D$6)))*(1+$D$8)))/I65</f>
        <v>121483.37264051361</v>
      </c>
      <c r="T65" s="155">
        <f>S65*I65</f>
        <v>121483.37264051361</v>
      </c>
    </row>
    <row r="66" spans="1:22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715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SUM(Q68:Q74)</f>
        <v>1063893.794334</v>
      </c>
      <c r="S67" s="154"/>
      <c r="T67" s="155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715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826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40" t="s">
        <v>69</v>
      </c>
      <c r="F71" s="106" t="s">
        <v>827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4" si="35">(G71*(1+H71))</f>
        <v>1</v>
      </c>
      <c r="J71" s="104" t="s">
        <v>195</v>
      </c>
      <c r="K71" s="177">
        <v>665.30112000000008</v>
      </c>
      <c r="L71" s="261">
        <f t="shared" ref="L71:L74" si="36">K71*I71</f>
        <v>665.30112000000008</v>
      </c>
      <c r="M71" s="262">
        <f>IF(VLOOKUP(E71,'HOURLY RATES'!C$6:D$105,2,0)=0,$E$3,VLOOKUP(E71,'HOURLY RATES'!C$6:D$105,2,0))</f>
        <v>44.52</v>
      </c>
      <c r="N71" s="262">
        <f t="shared" ref="N71:N74" si="37">M71*L71</f>
        <v>29619.205862400006</v>
      </c>
      <c r="O71" s="65">
        <v>274720.22099999996</v>
      </c>
      <c r="P71" s="65">
        <f>O71*I71</f>
        <v>274720.22099999996</v>
      </c>
      <c r="Q71" s="66">
        <f>P71+N71</f>
        <v>304339.42686239997</v>
      </c>
      <c r="R71" s="179"/>
      <c r="S71" s="154">
        <f t="shared" ref="S71:S74" si="38">((((N71*(1+$D$7))+(P71*(1+$D$5+$D$6)))*(1+$D$8)))/I71</f>
        <v>425575.49913126987</v>
      </c>
      <c r="T71" s="155">
        <f t="shared" ref="T71:T74" si="39">S71*I71</f>
        <v>425575.49913126987</v>
      </c>
    </row>
    <row r="72" spans="1:22" s="7" customFormat="1" ht="31.2" x14ac:dyDescent="0.25">
      <c r="A72" s="176">
        <f>IF(J72&lt;&gt;"",1+MAX($A$18:A71),"")</f>
        <v>35</v>
      </c>
      <c r="B72" s="54" t="s">
        <v>718</v>
      </c>
      <c r="C72" s="67"/>
      <c r="D72" s="105"/>
      <c r="E72" s="240" t="s">
        <v>95</v>
      </c>
      <c r="F72" s="234" t="s">
        <v>828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166.32528000000002</v>
      </c>
      <c r="L72" s="261">
        <f t="shared" si="36"/>
        <v>166.32528000000002</v>
      </c>
      <c r="M72" s="262">
        <f>IF(VLOOKUP(E72,'HOURLY RATES'!C$6:D$105,2,0)=0,$E$3,VLOOKUP(E72,'HOURLY RATES'!C$6:D$105,2,0))</f>
        <v>44.82</v>
      </c>
      <c r="N72" s="262">
        <f t="shared" si="37"/>
        <v>7454.6990496000008</v>
      </c>
      <c r="O72" s="65">
        <v>142854.51492000002</v>
      </c>
      <c r="P72" s="65">
        <f>O72*I72</f>
        <v>142854.51492000002</v>
      </c>
      <c r="Q72" s="66">
        <f>P72+N72</f>
        <v>150309.21396960001</v>
      </c>
      <c r="R72" s="179"/>
      <c r="S72" s="154">
        <f t="shared" si="38"/>
        <v>211216.13789972197</v>
      </c>
      <c r="T72" s="155">
        <f t="shared" si="39"/>
        <v>211216.13789972197</v>
      </c>
    </row>
    <row r="73" spans="1:22" s="7" customFormat="1" ht="31.2" x14ac:dyDescent="0.25">
      <c r="A73" s="176">
        <f>IF(J73&lt;&gt;"",1+MAX($A$18:A72),"")</f>
        <v>36</v>
      </c>
      <c r="B73" s="54" t="s">
        <v>718</v>
      </c>
      <c r="C73" s="67"/>
      <c r="D73" s="105"/>
      <c r="E73" s="240" t="s">
        <v>125</v>
      </c>
      <c r="F73" s="234" t="s">
        <v>829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3326.5056000000004</v>
      </c>
      <c r="L73" s="261">
        <f t="shared" si="36"/>
        <v>3326.5056000000004</v>
      </c>
      <c r="M73" s="262">
        <f>IF(VLOOKUP(E73,'HOURLY RATES'!C$6:D$105,2,0)=0,$E$3,VLOOKUP(E73,'HOURLY RATES'!C$6:D$105,2,0))</f>
        <v>47.24</v>
      </c>
      <c r="N73" s="262">
        <f t="shared" si="37"/>
        <v>157144.12454400002</v>
      </c>
      <c r="O73" s="65">
        <v>277467.42320999992</v>
      </c>
      <c r="P73" s="65">
        <f>O73*I73</f>
        <v>277467.42320999992</v>
      </c>
      <c r="Q73" s="66">
        <f>P73+N73</f>
        <v>434611.54775399994</v>
      </c>
      <c r="R73" s="179"/>
      <c r="S73" s="154">
        <f t="shared" si="38"/>
        <v>591252.70102548331</v>
      </c>
      <c r="T73" s="155">
        <f t="shared" si="39"/>
        <v>591252.70102548331</v>
      </c>
    </row>
    <row r="74" spans="1:22" s="7" customFormat="1" ht="31.2" x14ac:dyDescent="0.25">
      <c r="A74" s="176">
        <f>IF(J74&lt;&gt;"",1+MAX($A$18:A73),"")</f>
        <v>37</v>
      </c>
      <c r="B74" s="54" t="s">
        <v>718</v>
      </c>
      <c r="C74" s="67"/>
      <c r="D74" s="105"/>
      <c r="E74" s="240" t="s">
        <v>76</v>
      </c>
      <c r="F74" s="234" t="s">
        <v>830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831.6264000000001</v>
      </c>
      <c r="L74" s="261">
        <f t="shared" si="36"/>
        <v>831.6264000000001</v>
      </c>
      <c r="M74" s="262">
        <f>IF(VLOOKUP(E74,'HOURLY RATES'!C$6:D$105,2,0)=0,$E$3,VLOOKUP(E74,'HOURLY RATES'!C$6:D$105,2,0))</f>
        <v>44.82</v>
      </c>
      <c r="N74" s="262">
        <f t="shared" si="37"/>
        <v>37273.495248000007</v>
      </c>
      <c r="O74" s="65">
        <v>137360.11049999998</v>
      </c>
      <c r="P74" s="65">
        <f>O74*I74</f>
        <v>137360.11049999998</v>
      </c>
      <c r="Q74" s="66">
        <f>P74+N74</f>
        <v>174633.60574799997</v>
      </c>
      <c r="R74" s="179"/>
      <c r="S74" s="154">
        <f t="shared" si="38"/>
        <v>241288.81294257494</v>
      </c>
      <c r="T74" s="155">
        <f t="shared" si="39"/>
        <v>241288.81294257494</v>
      </c>
    </row>
    <row r="75" spans="1:22" s="7" customFormat="1" x14ac:dyDescent="0.25">
      <c r="A75" s="219" t="str">
        <f>IF(J75&lt;&gt;"",1+MAX($A$18:A74),"")</f>
        <v/>
      </c>
      <c r="B75" s="220"/>
      <c r="C75" s="220"/>
      <c r="D75" s="221"/>
      <c r="E75" s="260"/>
      <c r="F75" s="237" t="s">
        <v>219</v>
      </c>
      <c r="G75" s="222"/>
      <c r="H75" s="222"/>
      <c r="I75" s="222"/>
      <c r="J75" s="223"/>
      <c r="K75" s="222"/>
      <c r="L75" s="224"/>
      <c r="M75" s="225"/>
      <c r="N75" s="225"/>
      <c r="O75" s="226"/>
      <c r="P75" s="226"/>
      <c r="Q75" s="227"/>
      <c r="R75" s="179"/>
      <c r="S75" s="154"/>
      <c r="T75" s="155"/>
    </row>
    <row r="76" spans="1:22" s="7" customFormat="1" x14ac:dyDescent="0.25">
      <c r="A76" s="308" t="s">
        <v>51</v>
      </c>
      <c r="B76" s="308"/>
      <c r="C76" s="311"/>
      <c r="D76" s="312"/>
      <c r="E76" s="312"/>
      <c r="F76" s="312"/>
      <c r="G76" s="312"/>
      <c r="H76" s="312"/>
      <c r="I76" s="312"/>
      <c r="J76" s="313"/>
      <c r="K76" s="229" t="s">
        <v>227</v>
      </c>
      <c r="L76" s="230">
        <f>SUM(L18:L75)</f>
        <v>8148.0119540118476</v>
      </c>
      <c r="M76" s="228" t="s">
        <v>228</v>
      </c>
      <c r="N76" s="231">
        <f>SUM(N18:N75)</f>
        <v>405384.96538789233</v>
      </c>
      <c r="O76" s="228" t="s">
        <v>229</v>
      </c>
      <c r="P76" s="231">
        <f>SUM(P18:P75)</f>
        <v>832402.26962999988</v>
      </c>
      <c r="Q76" s="232">
        <f>SUM(Q18:Q75)</f>
        <v>1237787.2350178924</v>
      </c>
      <c r="R76" s="232">
        <f>SUM(R18:R75)</f>
        <v>1237787.2350178922</v>
      </c>
      <c r="S76" s="156"/>
      <c r="T76" s="157">
        <f>SUM(T18:T75)</f>
        <v>1689960.4538667386</v>
      </c>
      <c r="U76" s="1"/>
      <c r="V76" s="1"/>
    </row>
    <row r="77" spans="1:22" s="7" customFormat="1" ht="16.2" thickBot="1" x14ac:dyDescent="0.3">
      <c r="A77" s="309" t="s">
        <v>52</v>
      </c>
      <c r="B77" s="310"/>
      <c r="C77" s="41"/>
      <c r="D77" s="41"/>
      <c r="E77" s="42"/>
      <c r="F77" s="43"/>
      <c r="G77" s="44"/>
      <c r="H77" s="44"/>
      <c r="I77" s="44"/>
      <c r="J77" s="41"/>
      <c r="K77" s="41"/>
      <c r="L77" s="41"/>
      <c r="M77" s="76">
        <f>D5</f>
        <v>9.146E-2</v>
      </c>
      <c r="N77" s="77"/>
      <c r="O77" s="77"/>
      <c r="P77" s="77">
        <f>P76*M77</f>
        <v>76131.511580359787</v>
      </c>
      <c r="Q77" s="77">
        <f>P77+N77</f>
        <v>76131.511580359787</v>
      </c>
      <c r="R77" s="180">
        <f>Q77</f>
        <v>76131.511580359787</v>
      </c>
      <c r="S77" s="156"/>
      <c r="T77" s="156"/>
      <c r="U77" s="1"/>
      <c r="V77" s="1"/>
    </row>
    <row r="78" spans="1:22" s="7" customFormat="1" ht="16.8" thickTop="1" thickBot="1" x14ac:dyDescent="0.3">
      <c r="A78" s="181" t="s">
        <v>230</v>
      </c>
      <c r="B78" s="51"/>
      <c r="C78" s="45"/>
      <c r="D78" s="45"/>
      <c r="E78" s="46"/>
      <c r="F78" s="47"/>
      <c r="G78" s="48"/>
      <c r="H78" s="48"/>
      <c r="I78" s="48"/>
      <c r="J78" s="45"/>
      <c r="K78" s="45"/>
      <c r="L78" s="45"/>
      <c r="M78" s="52">
        <f>D6</f>
        <v>0.3</v>
      </c>
      <c r="N78" s="50"/>
      <c r="O78" s="50"/>
      <c r="P78" s="50">
        <f>P76*M78</f>
        <v>249720.68088899995</v>
      </c>
      <c r="Q78" s="50">
        <f>P78+N78</f>
        <v>249720.68088899995</v>
      </c>
      <c r="R78" s="182">
        <f>Q78</f>
        <v>249720.68088899995</v>
      </c>
      <c r="S78" s="156"/>
      <c r="T78" s="156"/>
      <c r="U78" s="1"/>
      <c r="V78" s="1"/>
    </row>
    <row r="79" spans="1:22" s="7" customFormat="1" ht="16.8" thickTop="1" thickBot="1" x14ac:dyDescent="0.3">
      <c r="A79" s="181" t="s">
        <v>231</v>
      </c>
      <c r="B79" s="51"/>
      <c r="C79" s="45"/>
      <c r="D79" s="45"/>
      <c r="E79" s="46"/>
      <c r="F79" s="47"/>
      <c r="G79" s="48"/>
      <c r="H79" s="48"/>
      <c r="I79" s="48"/>
      <c r="J79" s="45"/>
      <c r="K79" s="45"/>
      <c r="L79" s="45"/>
      <c r="M79" s="52">
        <f>D7</f>
        <v>0.25</v>
      </c>
      <c r="N79" s="50">
        <f>N76*M79</f>
        <v>101346.24134697308</v>
      </c>
      <c r="O79" s="50"/>
      <c r="P79" s="50"/>
      <c r="Q79" s="50">
        <f>P79+N79</f>
        <v>101346.24134697308</v>
      </c>
      <c r="R79" s="182">
        <f>Q79</f>
        <v>101346.24134697308</v>
      </c>
      <c r="S79" s="156"/>
      <c r="T79" s="156"/>
      <c r="U79" s="1"/>
      <c r="V79" s="1"/>
    </row>
    <row r="80" spans="1:22" s="7" customFormat="1" ht="16.8" thickTop="1" thickBot="1" x14ac:dyDescent="0.3">
      <c r="A80" s="299" t="s">
        <v>232</v>
      </c>
      <c r="B80" s="300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49">
        <f>D8</f>
        <v>1.4999999999999999E-2</v>
      </c>
      <c r="N80" s="50">
        <f>(N76+N77+N78+N79)*M80</f>
        <v>7600.9681010229815</v>
      </c>
      <c r="O80" s="50"/>
      <c r="P80" s="50">
        <f>(P76+P77+P78+P79)*M80</f>
        <v>17373.816931490393</v>
      </c>
      <c r="Q80" s="50">
        <f>P80+N80</f>
        <v>24974.785032513377</v>
      </c>
      <c r="R80" s="182">
        <f>Q80</f>
        <v>24974.785032513377</v>
      </c>
      <c r="S80" s="156"/>
      <c r="T80" s="156"/>
      <c r="U80" s="1"/>
      <c r="V80" s="1"/>
    </row>
    <row r="81" spans="1:22" s="7" customFormat="1" ht="16.2" thickTop="1" x14ac:dyDescent="0.25">
      <c r="A81" s="301" t="s">
        <v>53</v>
      </c>
      <c r="B81" s="302"/>
      <c r="C81" s="183"/>
      <c r="D81" s="183"/>
      <c r="E81" s="184"/>
      <c r="F81" s="185"/>
      <c r="G81" s="186"/>
      <c r="H81" s="186"/>
      <c r="I81" s="186"/>
      <c r="J81" s="183"/>
      <c r="K81" s="183"/>
      <c r="L81" s="183"/>
      <c r="M81" s="187"/>
      <c r="N81" s="188">
        <f>SUM(N76:N80)</f>
        <v>514332.17483588844</v>
      </c>
      <c r="O81" s="187"/>
      <c r="P81" s="188">
        <f>SUM(P76:P80)</f>
        <v>1175628.2790308499</v>
      </c>
      <c r="Q81" s="188">
        <f>SUM(Q76:Q80)</f>
        <v>1689960.4538667386</v>
      </c>
      <c r="R81" s="189">
        <f>SUM(R76:R80)</f>
        <v>1689960.4538667384</v>
      </c>
      <c r="S81" s="156"/>
      <c r="T81" s="157">
        <f>T76</f>
        <v>1689960.4538667386</v>
      </c>
      <c r="U81" s="1"/>
      <c r="V81" s="1"/>
    </row>
  </sheetData>
  <autoFilter ref="J1:J117" xr:uid="{00000000-0001-0000-0300-000000000000}"/>
  <mergeCells count="8">
    <mergeCell ref="A80:B80"/>
    <mergeCell ref="A81:B81"/>
    <mergeCell ref="A2:R2"/>
    <mergeCell ref="B3:E3"/>
    <mergeCell ref="E16:F16"/>
    <mergeCell ref="A76:B76"/>
    <mergeCell ref="A77:B77"/>
    <mergeCell ref="C76:J76"/>
  </mergeCells>
  <dataValidations disablePrompts="1" count="1">
    <dataValidation type="list" allowBlank="1" showInputMessage="1" showErrorMessage="1" sqref="E63" xr:uid="{95D01BC0-6FC2-4F74-BD1F-F4444BD96CE3}">
      <formula1>#REF!</formula1>
    </dataValidation>
  </dataValidations>
  <hyperlinks>
    <hyperlink ref="B3:E3" location="'COST SUMMARY'!A1" display="CLICK HERE TO GO BACK TO COST SUMMARY" xr:uid="{7DEA20AC-589B-452D-89B4-3FF9DDACF08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A10A1280-D58F-4EAC-A127-4503B9FB571D}">
          <x14:formula1>
            <xm:f>'HOURLY RATES'!$C$6:$C$105</xm:f>
          </x14:formula1>
          <xm:sqref>E21:E32 E60:E62 E54:E57 E47:E51 E34:E36 E39:E44 E65:E66 E71:E74</xm:sqref>
        </x14:dataValidation>
        <x14:dataValidation type="list" allowBlank="1" showInputMessage="1" showErrorMessage="1" xr:uid="{076942FF-3E8E-4C3B-B68E-51ABB5542185}">
          <x14:formula1>
            <xm:f>'HOURLY RATES'!$B$116:$B$126</xm:f>
          </x14:formula1>
          <xm:sqref>J19:J66 J71:J74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646FA-8B4C-4682-8F75-BD779BCC1612}">
  <sheetPr>
    <tabColor rgb="FF92D050"/>
    <pageSetUpPr fitToPage="1"/>
  </sheetPr>
  <dimension ref="A1:V82"/>
  <sheetViews>
    <sheetView zoomScale="40" zoomScaleNormal="40" zoomScaleSheetLayoutView="40" workbookViewId="0">
      <pane ySplit="1" topLeftCell="A2" activePane="bottomLeft" state="frozen"/>
      <selection pane="bottomLeft" activeCell="F30" sqref="F30"/>
    </sheetView>
  </sheetViews>
  <sheetFormatPr defaultColWidth="8.90625" defaultRowHeight="15.6" x14ac:dyDescent="0.25"/>
  <cols>
    <col min="1" max="1" width="13.90625" style="4" customWidth="1"/>
    <col min="2" max="2" width="28.453125" style="4" customWidth="1"/>
    <col min="3" max="3" width="25.26953125" style="4" customWidth="1"/>
    <col min="4" max="4" width="14.90625" style="4" bestFit="1" customWidth="1"/>
    <col min="5" max="5" width="35.81640625" style="4" customWidth="1"/>
    <col min="6" max="6" width="66.72656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4.36328125" style="4" customWidth="1"/>
    <col min="11" max="11" width="24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Q77</f>
        <v>43868.384308571025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P77*D5</f>
        <v>2545.8242663700007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P77*D6</f>
        <v>8350.6153500000019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N77*D7</f>
        <v>4008.2499521427544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881.59610815625661</v>
      </c>
      <c r="F8" s="195" t="s">
        <v>178</v>
      </c>
      <c r="G8" s="146"/>
      <c r="H8" s="194"/>
      <c r="I8" s="160"/>
      <c r="J8" s="161"/>
      <c r="K8" s="166" t="s">
        <v>740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59654.669985240034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250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6162.9527828750133</v>
      </c>
      <c r="S18" s="154"/>
      <c r="T18" s="155"/>
      <c r="U18" s="13">
        <f>SUM(Q68:Q76)</f>
        <v>37705.431525696011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6.8480623911543796</v>
      </c>
      <c r="L27" s="64">
        <f t="shared" si="1"/>
        <v>6.8480623911543796</v>
      </c>
      <c r="M27" s="62">
        <f>IF(VLOOKUP(E27,'HOURLY RATES'!C$6:D$105,2,0)=0,$E$3,VLOOKUP(E27,'HOURLY RATES'!C$6:D$105,2,0))</f>
        <v>55.06</v>
      </c>
      <c r="N27" s="62">
        <f t="shared" si="2"/>
        <v>377.05431525696014</v>
      </c>
      <c r="O27" s="65"/>
      <c r="P27" s="65"/>
      <c r="Q27" s="66">
        <f t="shared" si="3"/>
        <v>377.05431525696014</v>
      </c>
      <c r="R27" s="175"/>
      <c r="S27" s="154">
        <f t="shared" si="4"/>
        <v>478.38766248226813</v>
      </c>
      <c r="T27" s="155">
        <f t="shared" si="5"/>
        <v>478.38766248226813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1.9722419686524608</v>
      </c>
      <c r="L34" s="64">
        <f t="shared" ref="L34:L36" si="7">K34*I34</f>
        <v>1.9722419686524608</v>
      </c>
      <c r="M34" s="62">
        <f>IF(VLOOKUP(E34,'HOURLY RATES'!C$6:D$105,2,0)=0,$E$3,VLOOKUP(E34,'HOURLY RATES'!C$6:D$105,2,0))</f>
        <v>55.06</v>
      </c>
      <c r="N34" s="62">
        <f t="shared" ref="N34:N36" si="8">M34*L34</f>
        <v>108.5916427940045</v>
      </c>
      <c r="O34" s="65"/>
      <c r="P34" s="65"/>
      <c r="Q34" s="66">
        <f t="shared" ref="Q34:Q36" si="9">P34+N34</f>
        <v>108.5916427940045</v>
      </c>
      <c r="R34" s="175"/>
      <c r="S34" s="154">
        <f t="shared" ref="S34:S36" si="10">((((N34*(1+$D$7))+(P34*(1+$D$5+$D$6)))*(1+$D$8)))/I34</f>
        <v>137.77564679489319</v>
      </c>
      <c r="T34" s="155">
        <f t="shared" ref="T34:T36" si="11">S34*I34</f>
        <v>137.77564679489319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1.7599520345266755</v>
      </c>
      <c r="L35" s="64">
        <f t="shared" si="7"/>
        <v>1.7599520345266755</v>
      </c>
      <c r="M35" s="62">
        <f>IF(VLOOKUP(E35,'HOURLY RATES'!C$6:D$105,2,0)=0,$E$3,VLOOKUP(E35,'HOURLY RATES'!C$6:D$105,2,0))</f>
        <v>55.06</v>
      </c>
      <c r="N35" s="62">
        <f t="shared" si="8"/>
        <v>96.902959021038754</v>
      </c>
      <c r="O35" s="65"/>
      <c r="P35" s="65"/>
      <c r="Q35" s="66">
        <f t="shared" si="9"/>
        <v>96.902959021038754</v>
      </c>
      <c r="R35" s="175"/>
      <c r="S35" s="154">
        <f t="shared" si="10"/>
        <v>122.94562925794291</v>
      </c>
      <c r="T35" s="155">
        <f t="shared" si="11"/>
        <v>122.94562925794291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4.4512405542503464</v>
      </c>
      <c r="L36" s="64">
        <f t="shared" si="7"/>
        <v>4.4512405542503464</v>
      </c>
      <c r="M36" s="62">
        <f>IF(VLOOKUP(E36,'HOURLY RATES'!C$6:D$105,2,0)=0,$E$3,VLOOKUP(E36,'HOURLY RATES'!C$6:D$105,2,0))</f>
        <v>55.06</v>
      </c>
      <c r="N36" s="62">
        <f t="shared" si="8"/>
        <v>245.08530491702408</v>
      </c>
      <c r="O36" s="65"/>
      <c r="P36" s="65"/>
      <c r="Q36" s="66">
        <f t="shared" si="9"/>
        <v>245.08530491702408</v>
      </c>
      <c r="R36" s="175"/>
      <c r="S36" s="154">
        <f t="shared" si="10"/>
        <v>310.95198061347429</v>
      </c>
      <c r="T36" s="155">
        <f t="shared" si="11"/>
        <v>310.95198061347429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30.816280760194704</v>
      </c>
      <c r="L44" s="64">
        <f t="shared" si="13"/>
        <v>30.816280760194704</v>
      </c>
      <c r="M44" s="62">
        <f>IF(VLOOKUP(E44,'HOURLY RATES'!C$6:D$105,2,0)=0,$E$3,VLOOKUP(E44,'HOURLY RATES'!C$6:D$105,2,0))</f>
        <v>55.06</v>
      </c>
      <c r="N44" s="62">
        <f t="shared" si="14"/>
        <v>1696.7444186563205</v>
      </c>
      <c r="O44" s="65"/>
      <c r="P44" s="65"/>
      <c r="Q44" s="66">
        <f t="shared" si="3"/>
        <v>1696.7444186563205</v>
      </c>
      <c r="R44" s="175"/>
      <c r="S44" s="154">
        <f t="shared" si="15"/>
        <v>2152.7444811702062</v>
      </c>
      <c r="T44" s="155">
        <f t="shared" si="16"/>
        <v>2152.7444811702062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4.4512405542503464</v>
      </c>
      <c r="L55" s="64">
        <f t="shared" si="23"/>
        <v>4.4512405542503464</v>
      </c>
      <c r="M55" s="62">
        <f>IF(VLOOKUP(E55,'HOURLY RATES'!C$6:D$105,2,0)=0,$E$3,VLOOKUP(E55,'HOURLY RATES'!C$6:D$105,2,0))</f>
        <v>55.06</v>
      </c>
      <c r="N55" s="62">
        <f t="shared" si="24"/>
        <v>245.08530491702408</v>
      </c>
      <c r="O55" s="65"/>
      <c r="P55" s="65"/>
      <c r="Q55" s="66">
        <f t="shared" si="3"/>
        <v>245.08530491702408</v>
      </c>
      <c r="R55" s="175"/>
      <c r="S55" s="154">
        <f t="shared" si="25"/>
        <v>310.95198061347429</v>
      </c>
      <c r="T55" s="155">
        <f t="shared" si="26"/>
        <v>310.95198061347429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61.632561520389409</v>
      </c>
      <c r="L65" s="64">
        <f t="shared" ref="L65" si="32">K65*I65</f>
        <v>61.632561520389409</v>
      </c>
      <c r="M65" s="62">
        <f>IF(VLOOKUP(E65,'HOURLY RATES'!C$6:D$105,2,0)=0,$E$3,VLOOKUP(E65,'HOURLY RATES'!C$6:D$105,2,0))</f>
        <v>55.06</v>
      </c>
      <c r="N65" s="62">
        <f t="shared" ref="N65" si="33">M65*L65</f>
        <v>3393.488837312641</v>
      </c>
      <c r="O65" s="65"/>
      <c r="P65" s="65"/>
      <c r="Q65" s="66">
        <f t="shared" ref="Q65" si="34">P65+N65</f>
        <v>3393.488837312641</v>
      </c>
      <c r="R65" s="175"/>
      <c r="S65" s="154">
        <f>((((N65*(1+$D$7))+(P65*(1+$D$5+$D$6)))*(1+$D$8)))/I65</f>
        <v>4305.4889623404124</v>
      </c>
      <c r="T65" s="155">
        <f>S65*I65</f>
        <v>4305.4889623404124</v>
      </c>
    </row>
    <row r="66" spans="1:22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715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SUM(Q68:Q74)</f>
        <v>37705.431525696011</v>
      </c>
      <c r="S67" s="154"/>
      <c r="T67" s="155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715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831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40" t="s">
        <v>95</v>
      </c>
      <c r="F71" s="106" t="s">
        <v>832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3" si="35">(G71*(1+H71))</f>
        <v>1</v>
      </c>
      <c r="J71" s="104" t="s">
        <v>195</v>
      </c>
      <c r="K71" s="177">
        <v>10.255766400000002</v>
      </c>
      <c r="L71" s="261">
        <f t="shared" ref="L71:L72" si="36">K71*I71</f>
        <v>10.255766400000002</v>
      </c>
      <c r="M71" s="262">
        <f>IF(VLOOKUP(E71,'HOURLY RATES'!C$6:D$105,2,0)=0,$E$3,VLOOKUP(E71,'HOURLY RATES'!C$6:D$105,2,0))</f>
        <v>44.82</v>
      </c>
      <c r="N71" s="262">
        <f t="shared" ref="N71:N72" si="37">M71*L71</f>
        <v>459.66345004800013</v>
      </c>
      <c r="O71" s="65">
        <v>5489.9212500000012</v>
      </c>
      <c r="P71" s="65">
        <f>O71*I71</f>
        <v>5489.9212500000012</v>
      </c>
      <c r="Q71" s="66">
        <f>P71+N71</f>
        <v>5949.5847000480017</v>
      </c>
      <c r="R71" s="179"/>
      <c r="S71" s="154">
        <f t="shared" ref="S71:S73" si="38">((((N71*(1+$D$7))+(P71*(1+$D$5+$D$6)))*(1+$D$8)))/I71</f>
        <v>8336.7889121112767</v>
      </c>
      <c r="T71" s="155">
        <f t="shared" ref="T71:T73" si="39">S71*I71</f>
        <v>8336.7889121112767</v>
      </c>
    </row>
    <row r="72" spans="1:22" s="7" customFormat="1" ht="31.2" x14ac:dyDescent="0.25">
      <c r="A72" s="176">
        <f>IF(J72&lt;&gt;"",1+MAX($A$18:A71),"")</f>
        <v>35</v>
      </c>
      <c r="B72" s="54" t="s">
        <v>718</v>
      </c>
      <c r="C72" s="67"/>
      <c r="D72" s="105"/>
      <c r="E72" s="240" t="s">
        <v>69</v>
      </c>
      <c r="F72" s="234" t="s">
        <v>833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136.74355200000005</v>
      </c>
      <c r="L72" s="261">
        <f t="shared" si="36"/>
        <v>136.74355200000005</v>
      </c>
      <c r="M72" s="262">
        <f>IF(VLOOKUP(E72,'HOURLY RATES'!C$6:D$105,2,0)=0,$E$3,VLOOKUP(E72,'HOURLY RATES'!C$6:D$105,2,0))</f>
        <v>44.52</v>
      </c>
      <c r="N72" s="262">
        <f t="shared" si="37"/>
        <v>6087.8229350400024</v>
      </c>
      <c r="O72" s="65">
        <v>8991.6007500000014</v>
      </c>
      <c r="P72" s="65">
        <f>O72*I72</f>
        <v>8991.6007500000014</v>
      </c>
      <c r="Q72" s="66">
        <f>P72+N72</f>
        <v>15079.423685040005</v>
      </c>
      <c r="R72" s="179"/>
      <c r="S72" s="154">
        <f t="shared" si="38"/>
        <v>20423.049920120931</v>
      </c>
      <c r="T72" s="155">
        <f t="shared" si="39"/>
        <v>20423.049920120931</v>
      </c>
    </row>
    <row r="73" spans="1:22" s="7" customFormat="1" ht="31.2" x14ac:dyDescent="0.25">
      <c r="A73" s="176">
        <f>IF(J73&lt;&gt;"",1+MAX($A$18:A72),"")</f>
        <v>36</v>
      </c>
      <c r="B73" s="54" t="s">
        <v>718</v>
      </c>
      <c r="C73" s="67"/>
      <c r="D73" s="105"/>
      <c r="E73" s="240" t="s">
        <v>125</v>
      </c>
      <c r="F73" s="234" t="s">
        <v>834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34.185888000000013</v>
      </c>
      <c r="L73" s="261">
        <f t="shared" ref="L73:L74" si="40">K73*I73</f>
        <v>34.185888000000013</v>
      </c>
      <c r="M73" s="262">
        <f>IF(VLOOKUP(E73,'HOURLY RATES'!C$6:D$105,2,0)=0,$E$3,VLOOKUP(E73,'HOURLY RATES'!C$6:D$105,2,0))</f>
        <v>47.24</v>
      </c>
      <c r="N73" s="262">
        <f t="shared" ref="N73:N74" si="41">M73*L73</f>
        <v>1614.9413491200007</v>
      </c>
      <c r="O73" s="65">
        <v>4451.2875000000013</v>
      </c>
      <c r="P73" s="65">
        <f>O73*I73</f>
        <v>4451.2875000000013</v>
      </c>
      <c r="Q73" s="66">
        <f>P73+N73</f>
        <v>6066.2288491200015</v>
      </c>
      <c r="R73" s="179"/>
      <c r="S73" s="154">
        <f t="shared" si="38"/>
        <v>8335.652169017254</v>
      </c>
      <c r="T73" s="155">
        <f t="shared" si="39"/>
        <v>8335.652169017254</v>
      </c>
    </row>
    <row r="74" spans="1:22" s="7" customFormat="1" ht="46.8" x14ac:dyDescent="0.25">
      <c r="A74" s="176">
        <f>IF(J74&lt;&gt;"",1+MAX($A$18:A73),"")</f>
        <v>37</v>
      </c>
      <c r="B74" s="54" t="s">
        <v>718</v>
      </c>
      <c r="C74" s="67"/>
      <c r="D74" s="105"/>
      <c r="E74" s="240" t="s">
        <v>120</v>
      </c>
      <c r="F74" s="234" t="s">
        <v>835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ref="I74" si="42">(G74*(1+H74))</f>
        <v>1</v>
      </c>
      <c r="J74" s="104" t="s">
        <v>195</v>
      </c>
      <c r="K74" s="177">
        <v>32.476593600000001</v>
      </c>
      <c r="L74" s="261">
        <f t="shared" si="40"/>
        <v>32.476593600000001</v>
      </c>
      <c r="M74" s="262">
        <f>IF(VLOOKUP(E74,'HOURLY RATES'!C$6:D$105,2,0)=0,$E$3,VLOOKUP(E74,'HOURLY RATES'!C$6:D$105,2,0))</f>
        <v>52.58</v>
      </c>
      <c r="N74" s="262">
        <f t="shared" si="41"/>
        <v>1707.619291488</v>
      </c>
      <c r="O74" s="65">
        <v>8902.5750000000025</v>
      </c>
      <c r="P74" s="65">
        <f>O74*I74</f>
        <v>8902.5750000000025</v>
      </c>
      <c r="Q74" s="66">
        <f>P74+N74</f>
        <v>10610.194291488002</v>
      </c>
      <c r="R74" s="179"/>
      <c r="S74" s="154">
        <f t="shared" ref="S74" si="43">((((N74*(1+$D$7))+(P74*(1+$D$5+$D$6)))*(1+$D$8)))/I74</f>
        <v>14739.932640717903</v>
      </c>
      <c r="T74" s="155">
        <f t="shared" ref="T74" si="44">S74*I74</f>
        <v>14739.932640717903</v>
      </c>
    </row>
    <row r="75" spans="1:22" s="7" customFormat="1" x14ac:dyDescent="0.25">
      <c r="A75" s="176" t="str">
        <f>IF(J75&lt;&gt;"",1+MAX($A$18:A74),"")</f>
        <v/>
      </c>
      <c r="B75" s="54"/>
      <c r="C75" s="67"/>
      <c r="D75" s="105"/>
      <c r="E75" s="239"/>
      <c r="F75" s="234" t="s">
        <v>219</v>
      </c>
      <c r="G75" s="55"/>
      <c r="H75" s="56"/>
      <c r="I75" s="57"/>
      <c r="J75" s="104"/>
      <c r="K75" s="177"/>
      <c r="L75" s="64"/>
      <c r="M75" s="62"/>
      <c r="N75" s="62"/>
      <c r="O75" s="65"/>
      <c r="P75" s="65"/>
      <c r="Q75" s="66"/>
      <c r="R75" s="179"/>
      <c r="S75" s="154"/>
      <c r="T75" s="155"/>
    </row>
    <row r="76" spans="1:22" s="7" customFormat="1" x14ac:dyDescent="0.25">
      <c r="A76" s="219" t="str">
        <f>IF(J76&lt;&gt;"",1+MAX($A$18:A75),"")</f>
        <v/>
      </c>
      <c r="B76" s="220"/>
      <c r="C76" s="220"/>
      <c r="D76" s="221"/>
      <c r="E76" s="241"/>
      <c r="F76" s="237" t="s">
        <v>219</v>
      </c>
      <c r="G76" s="222"/>
      <c r="H76" s="222"/>
      <c r="I76" s="222"/>
      <c r="J76" s="223"/>
      <c r="K76" s="222"/>
      <c r="L76" s="224"/>
      <c r="M76" s="225"/>
      <c r="N76" s="225"/>
      <c r="O76" s="226"/>
      <c r="P76" s="226"/>
      <c r="Q76" s="227"/>
      <c r="R76" s="179"/>
      <c r="S76" s="154"/>
      <c r="T76" s="155"/>
    </row>
    <row r="77" spans="1:22" s="7" customFormat="1" x14ac:dyDescent="0.25">
      <c r="A77" s="308" t="s">
        <v>51</v>
      </c>
      <c r="B77" s="308"/>
      <c r="C77" s="311"/>
      <c r="D77" s="312"/>
      <c r="E77" s="312"/>
      <c r="F77" s="312"/>
      <c r="G77" s="312"/>
      <c r="H77" s="312"/>
      <c r="I77" s="312"/>
      <c r="J77" s="313"/>
      <c r="K77" s="229" t="s">
        <v>227</v>
      </c>
      <c r="L77" s="230">
        <f>SUM(L18:L76)</f>
        <v>325.59337978341841</v>
      </c>
      <c r="M77" s="228" t="s">
        <v>228</v>
      </c>
      <c r="N77" s="231">
        <f>SUM(N18:N76)</f>
        <v>16032.999808571018</v>
      </c>
      <c r="O77" s="228" t="s">
        <v>229</v>
      </c>
      <c r="P77" s="231">
        <f>SUM(P18:P76)</f>
        <v>27835.384500000007</v>
      </c>
      <c r="Q77" s="232">
        <f>SUM(Q18:Q76)</f>
        <v>43868.384308571025</v>
      </c>
      <c r="R77" s="232">
        <f>SUM(R18:R76)</f>
        <v>43868.384308571025</v>
      </c>
      <c r="S77" s="156"/>
      <c r="T77" s="157">
        <f>SUM(T18:T76)</f>
        <v>59654.669985240034</v>
      </c>
      <c r="U77" s="1"/>
      <c r="V77" s="1"/>
    </row>
    <row r="78" spans="1:22" s="7" customFormat="1" ht="16.2" thickBot="1" x14ac:dyDescent="0.3">
      <c r="A78" s="309" t="s">
        <v>52</v>
      </c>
      <c r="B78" s="310"/>
      <c r="C78" s="41"/>
      <c r="D78" s="41"/>
      <c r="E78" s="42"/>
      <c r="F78" s="43"/>
      <c r="G78" s="44"/>
      <c r="H78" s="44"/>
      <c r="I78" s="44"/>
      <c r="J78" s="41"/>
      <c r="K78" s="41"/>
      <c r="L78" s="41"/>
      <c r="M78" s="76">
        <f>D5</f>
        <v>9.146E-2</v>
      </c>
      <c r="N78" s="77"/>
      <c r="O78" s="77"/>
      <c r="P78" s="77">
        <f>P77*M78</f>
        <v>2545.8242663700007</v>
      </c>
      <c r="Q78" s="77">
        <f>P78+N78</f>
        <v>2545.8242663700007</v>
      </c>
      <c r="R78" s="180">
        <f>Q78</f>
        <v>2545.8242663700007</v>
      </c>
      <c r="S78" s="156"/>
      <c r="T78" s="156"/>
      <c r="U78" s="1"/>
      <c r="V78" s="1"/>
    </row>
    <row r="79" spans="1:22" s="7" customFormat="1" ht="16.8" thickTop="1" thickBot="1" x14ac:dyDescent="0.3">
      <c r="A79" s="181" t="s">
        <v>230</v>
      </c>
      <c r="B79" s="51"/>
      <c r="C79" s="45"/>
      <c r="D79" s="45"/>
      <c r="E79" s="46"/>
      <c r="F79" s="47"/>
      <c r="G79" s="48"/>
      <c r="H79" s="48"/>
      <c r="I79" s="48"/>
      <c r="J79" s="45"/>
      <c r="K79" s="45"/>
      <c r="L79" s="45"/>
      <c r="M79" s="52">
        <f>D6</f>
        <v>0.3</v>
      </c>
      <c r="N79" s="50"/>
      <c r="O79" s="50"/>
      <c r="P79" s="50">
        <f>P77*M79</f>
        <v>8350.6153500000019</v>
      </c>
      <c r="Q79" s="50">
        <f>P79+N79</f>
        <v>8350.6153500000019</v>
      </c>
      <c r="R79" s="182">
        <f>Q79</f>
        <v>8350.6153500000019</v>
      </c>
      <c r="S79" s="156"/>
      <c r="T79" s="156"/>
      <c r="U79" s="1"/>
      <c r="V79" s="1"/>
    </row>
    <row r="80" spans="1:22" s="7" customFormat="1" ht="16.8" thickTop="1" thickBot="1" x14ac:dyDescent="0.3">
      <c r="A80" s="181" t="s">
        <v>231</v>
      </c>
      <c r="B80" s="51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52">
        <f>D7</f>
        <v>0.25</v>
      </c>
      <c r="N80" s="50">
        <f>N77*M80</f>
        <v>4008.2499521427544</v>
      </c>
      <c r="O80" s="50"/>
      <c r="P80" s="50"/>
      <c r="Q80" s="50">
        <f>P80+N80</f>
        <v>4008.2499521427544</v>
      </c>
      <c r="R80" s="182">
        <f>Q80</f>
        <v>4008.2499521427544</v>
      </c>
      <c r="S80" s="156"/>
      <c r="T80" s="156"/>
      <c r="U80" s="1"/>
      <c r="V80" s="1"/>
    </row>
    <row r="81" spans="1:22" s="7" customFormat="1" ht="16.8" thickTop="1" thickBot="1" x14ac:dyDescent="0.3">
      <c r="A81" s="299" t="s">
        <v>232</v>
      </c>
      <c r="B81" s="300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49">
        <f>D8</f>
        <v>1.4999999999999999E-2</v>
      </c>
      <c r="N81" s="50">
        <f>(N77+N78+N79+N80)*M81</f>
        <v>300.61874641070654</v>
      </c>
      <c r="O81" s="50"/>
      <c r="P81" s="50">
        <f>(P77+P78+P79+P80)*M81</f>
        <v>580.97736174555007</v>
      </c>
      <c r="Q81" s="50">
        <f>P81+N81</f>
        <v>881.59610815625661</v>
      </c>
      <c r="R81" s="182">
        <f>Q81</f>
        <v>881.59610815625661</v>
      </c>
      <c r="S81" s="156"/>
      <c r="T81" s="156"/>
      <c r="U81" s="1"/>
      <c r="V81" s="1"/>
    </row>
    <row r="82" spans="1:22" s="7" customFormat="1" ht="16.2" thickTop="1" x14ac:dyDescent="0.25">
      <c r="A82" s="301" t="s">
        <v>53</v>
      </c>
      <c r="B82" s="302"/>
      <c r="C82" s="183"/>
      <c r="D82" s="183"/>
      <c r="E82" s="184"/>
      <c r="F82" s="185"/>
      <c r="G82" s="186"/>
      <c r="H82" s="186"/>
      <c r="I82" s="186"/>
      <c r="J82" s="183"/>
      <c r="K82" s="183"/>
      <c r="L82" s="183"/>
      <c r="M82" s="187"/>
      <c r="N82" s="188">
        <f>SUM(N77:N81)</f>
        <v>20341.868507124476</v>
      </c>
      <c r="O82" s="187"/>
      <c r="P82" s="188">
        <f>SUM(P77:P81)</f>
        <v>39312.801478115558</v>
      </c>
      <c r="Q82" s="188">
        <f>SUM(Q77:Q81)</f>
        <v>59654.669985240034</v>
      </c>
      <c r="R82" s="189">
        <f>SUM(R77:R81)</f>
        <v>59654.669985240034</v>
      </c>
      <c r="S82" s="156"/>
      <c r="T82" s="157">
        <f>T77</f>
        <v>59654.669985240034</v>
      </c>
      <c r="U82" s="1"/>
      <c r="V82" s="1"/>
    </row>
  </sheetData>
  <autoFilter ref="J1:J118" xr:uid="{00000000-0001-0000-0300-000000000000}"/>
  <mergeCells count="8">
    <mergeCell ref="A81:B81"/>
    <mergeCell ref="A82:B82"/>
    <mergeCell ref="A2:R2"/>
    <mergeCell ref="B3:E3"/>
    <mergeCell ref="E16:F16"/>
    <mergeCell ref="A77:B77"/>
    <mergeCell ref="A78:B78"/>
    <mergeCell ref="C77:J77"/>
  </mergeCells>
  <dataValidations disablePrompts="1" count="1">
    <dataValidation type="list" allowBlank="1" showInputMessage="1" showErrorMessage="1" sqref="E63" xr:uid="{35DCAA2E-8616-473F-BA9D-43B773C98CB8}">
      <formula1>#REF!</formula1>
    </dataValidation>
  </dataValidations>
  <hyperlinks>
    <hyperlink ref="B3:E3" location="'COST SUMMARY'!A1" display="CLICK HERE TO GO BACK TO COST SUMMARY" xr:uid="{C45B90A4-EEAF-45E9-A19C-FC694DBFE7A4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C71FE018-39EA-4779-AB42-1E80B73CE118}">
          <x14:formula1>
            <xm:f>'HOURLY RATES'!$B$116:$B$126</xm:f>
          </x14:formula1>
          <xm:sqref>J19:J66 J71:J75</xm:sqref>
        </x14:dataValidation>
        <x14:dataValidation type="list" allowBlank="1" showInputMessage="1" showErrorMessage="1" xr:uid="{59257D53-4C11-4EC8-A458-F0EF2FACC643}">
          <x14:formula1>
            <xm:f>'HOURLY RATES'!$C$6:$C$105</xm:f>
          </x14:formula1>
          <xm:sqref>E21:E32 E60:E62 E54:E57 E47:E51 E34:E36 E39:E44 E65:E66 E71:E75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EB14B-49B0-45BB-ADBF-1EAF1B68AF54}">
  <sheetPr>
    <tabColor rgb="FF92D050"/>
    <pageSetUpPr fitToPage="1"/>
  </sheetPr>
  <dimension ref="A1:V82"/>
  <sheetViews>
    <sheetView zoomScale="40" zoomScaleNormal="40" zoomScaleSheetLayoutView="40" workbookViewId="0">
      <pane ySplit="1" topLeftCell="A2" activePane="bottomLeft" state="frozen"/>
      <selection pane="bottomLeft" activeCell="F24" sqref="F24"/>
    </sheetView>
  </sheetViews>
  <sheetFormatPr defaultColWidth="8.90625" defaultRowHeight="15.6" x14ac:dyDescent="0.25"/>
  <cols>
    <col min="1" max="1" width="12.54296875" style="4" customWidth="1"/>
    <col min="2" max="2" width="25.54296875" style="4" customWidth="1"/>
    <col min="3" max="3" width="23.7265625" style="4" customWidth="1"/>
    <col min="4" max="4" width="14.90625" style="4" bestFit="1" customWidth="1"/>
    <col min="5" max="5" width="36" style="4" customWidth="1"/>
    <col min="6" max="6" width="66.7265625" style="6" bestFit="1" customWidth="1"/>
    <col min="7" max="7" width="7.81640625" style="5" bestFit="1" customWidth="1"/>
    <col min="8" max="8" width="9.90625" style="5" bestFit="1" customWidth="1"/>
    <col min="9" max="9" width="13.26953125" style="5" bestFit="1" customWidth="1"/>
    <col min="10" max="10" width="16.1796875" style="4" customWidth="1"/>
    <col min="11" max="11" width="22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0.36328125" style="1" bestFit="1" customWidth="1"/>
    <col min="19" max="20" width="21.7265625" style="1" bestFit="1" customWidth="1"/>
    <col min="21" max="21" width="5.5429687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Q77</f>
        <v>163245.2808686074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P77*D5</f>
        <v>9744.6987696960023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P77*D6</f>
        <v>31963.805280000004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N77*D7</f>
        <v>14174.815817151837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3286.9290110318284</v>
      </c>
      <c r="F8" s="195" t="s">
        <v>178</v>
      </c>
      <c r="G8" s="146"/>
      <c r="H8" s="194"/>
      <c r="I8" s="160"/>
      <c r="J8" s="161"/>
      <c r="K8" s="166" t="s">
        <v>741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222415.52974648707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>
        <v>930</v>
      </c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22933.895876895338</v>
      </c>
      <c r="S18" s="154"/>
      <c r="T18" s="155"/>
      <c r="U18" s="13">
        <f>SUM(Q68:Q76)</f>
        <v>140311.38499171205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25.483360877535791</v>
      </c>
      <c r="L27" s="64">
        <f t="shared" si="1"/>
        <v>25.483360877535791</v>
      </c>
      <c r="M27" s="62">
        <f>IF(VLOOKUP(E27,'HOURLY RATES'!C$6:D$105,2,0)=0,$E$3,VLOOKUP(E27,'HOURLY RATES'!C$6:D$105,2,0))</f>
        <v>55.06</v>
      </c>
      <c r="N27" s="62">
        <f t="shared" si="2"/>
        <v>1403.1138499171207</v>
      </c>
      <c r="O27" s="65"/>
      <c r="P27" s="65"/>
      <c r="Q27" s="66">
        <f t="shared" si="3"/>
        <v>1403.1138499171207</v>
      </c>
      <c r="R27" s="175"/>
      <c r="S27" s="154">
        <f t="shared" si="4"/>
        <v>1780.2006970823468</v>
      </c>
      <c r="T27" s="155">
        <f t="shared" si="5"/>
        <v>1780.2006970823468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7.3392079327303064</v>
      </c>
      <c r="L34" s="64">
        <f t="shared" ref="L34:L36" si="7">K34*I34</f>
        <v>7.3392079327303064</v>
      </c>
      <c r="M34" s="62">
        <f>IF(VLOOKUP(E34,'HOURLY RATES'!C$6:D$105,2,0)=0,$E$3,VLOOKUP(E34,'HOURLY RATES'!C$6:D$105,2,0))</f>
        <v>55.06</v>
      </c>
      <c r="N34" s="62">
        <f t="shared" ref="N34:N36" si="8">M34*L34</f>
        <v>404.09678877613067</v>
      </c>
      <c r="O34" s="65"/>
      <c r="P34" s="65"/>
      <c r="Q34" s="66">
        <f t="shared" ref="Q34:Q36" si="9">P34+N34</f>
        <v>404.09678877613067</v>
      </c>
      <c r="R34" s="175"/>
      <c r="S34" s="154">
        <f t="shared" ref="S34:S36" si="10">((((N34*(1+$D$7))+(P34*(1+$D$5+$D$6)))*(1+$D$8)))/I34</f>
        <v>512.69780075971573</v>
      </c>
      <c r="T34" s="155">
        <f t="shared" ref="T34:T36" si="11">S34*I34</f>
        <v>512.69780075971573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6.5492237455266977</v>
      </c>
      <c r="L35" s="64">
        <f t="shared" si="7"/>
        <v>6.5492237455266977</v>
      </c>
      <c r="M35" s="62">
        <f>IF(VLOOKUP(E35,'HOURLY RATES'!C$6:D$105,2,0)=0,$E$3,VLOOKUP(E35,'HOURLY RATES'!C$6:D$105,2,0))</f>
        <v>55.06</v>
      </c>
      <c r="N35" s="62">
        <f t="shared" si="8"/>
        <v>360.60025942869999</v>
      </c>
      <c r="O35" s="65"/>
      <c r="P35" s="65"/>
      <c r="Q35" s="66">
        <f t="shared" si="9"/>
        <v>360.60025942869999</v>
      </c>
      <c r="R35" s="175"/>
      <c r="S35" s="154">
        <f t="shared" si="10"/>
        <v>457.51157915016307</v>
      </c>
      <c r="T35" s="155">
        <f t="shared" si="11"/>
        <v>457.51157915016307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16.564184570398265</v>
      </c>
      <c r="L36" s="64">
        <f t="shared" si="7"/>
        <v>16.564184570398265</v>
      </c>
      <c r="M36" s="62">
        <f>IF(VLOOKUP(E36,'HOURLY RATES'!C$6:D$105,2,0)=0,$E$3,VLOOKUP(E36,'HOURLY RATES'!C$6:D$105,2,0))</f>
        <v>55.06</v>
      </c>
      <c r="N36" s="62">
        <f t="shared" si="8"/>
        <v>912.02400244612852</v>
      </c>
      <c r="O36" s="65"/>
      <c r="P36" s="65"/>
      <c r="Q36" s="66">
        <f t="shared" si="9"/>
        <v>912.02400244612852</v>
      </c>
      <c r="R36" s="175"/>
      <c r="S36" s="154">
        <f t="shared" si="10"/>
        <v>1157.1304531035255</v>
      </c>
      <c r="T36" s="155">
        <f t="shared" si="11"/>
        <v>1157.1304531035255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6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114.67512394891104</v>
      </c>
      <c r="L44" s="64">
        <f t="shared" si="13"/>
        <v>114.67512394891104</v>
      </c>
      <c r="M44" s="62">
        <f>IF(VLOOKUP(E44,'HOURLY RATES'!C$6:D$105,2,0)=0,$E$3,VLOOKUP(E44,'HOURLY RATES'!C$6:D$105,2,0))</f>
        <v>55.06</v>
      </c>
      <c r="N44" s="62">
        <f t="shared" si="14"/>
        <v>6314.0123246270423</v>
      </c>
      <c r="O44" s="65"/>
      <c r="P44" s="65"/>
      <c r="Q44" s="66">
        <f t="shared" si="3"/>
        <v>6314.0123246270423</v>
      </c>
      <c r="R44" s="175"/>
      <c r="S44" s="154">
        <f t="shared" si="15"/>
        <v>8010.9031368705591</v>
      </c>
      <c r="T44" s="155">
        <f t="shared" si="16"/>
        <v>8010.9031368705591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16.564184570398265</v>
      </c>
      <c r="L55" s="64">
        <f t="shared" si="23"/>
        <v>16.564184570398265</v>
      </c>
      <c r="M55" s="62">
        <f>IF(VLOOKUP(E55,'HOURLY RATES'!C$6:D$105,2,0)=0,$E$3,VLOOKUP(E55,'HOURLY RATES'!C$6:D$105,2,0))</f>
        <v>55.06</v>
      </c>
      <c r="N55" s="62">
        <f t="shared" si="24"/>
        <v>912.02400244612852</v>
      </c>
      <c r="O55" s="65"/>
      <c r="P55" s="65"/>
      <c r="Q55" s="66">
        <f t="shared" si="3"/>
        <v>912.02400244612852</v>
      </c>
      <c r="R55" s="175"/>
      <c r="S55" s="154">
        <f t="shared" si="25"/>
        <v>1157.1304531035255</v>
      </c>
      <c r="T55" s="155">
        <f t="shared" si="26"/>
        <v>1157.1304531035255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2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229.35024789782207</v>
      </c>
      <c r="L65" s="64">
        <f t="shared" ref="L65" si="32">K65*I65</f>
        <v>229.35024789782207</v>
      </c>
      <c r="M65" s="62">
        <f>IF(VLOOKUP(E65,'HOURLY RATES'!C$6:D$105,2,0)=0,$E$3,VLOOKUP(E65,'HOURLY RATES'!C$6:D$105,2,0))</f>
        <v>55.06</v>
      </c>
      <c r="N65" s="62">
        <f t="shared" ref="N65" si="33">M65*L65</f>
        <v>12628.024649254085</v>
      </c>
      <c r="O65" s="65"/>
      <c r="P65" s="65"/>
      <c r="Q65" s="66">
        <f t="shared" ref="Q65" si="34">P65+N65</f>
        <v>12628.024649254085</v>
      </c>
      <c r="R65" s="175"/>
      <c r="S65" s="154">
        <f>((((N65*(1+$D$7))+(P65*(1+$D$5+$D$6)))*(1+$D$8)))/I65</f>
        <v>16021.806273741118</v>
      </c>
      <c r="T65" s="155">
        <f>S65*I65</f>
        <v>16021.806273741118</v>
      </c>
    </row>
    <row r="66" spans="1:22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2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715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SUM(Q68:Q75)</f>
        <v>140311.38499171205</v>
      </c>
      <c r="S67" s="154"/>
      <c r="T67" s="155"/>
    </row>
    <row r="68" spans="1:22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2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715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2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836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2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40" t="s">
        <v>109</v>
      </c>
      <c r="F71" s="106" t="s">
        <v>837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74" si="35">(G71*(1+H71))</f>
        <v>1</v>
      </c>
      <c r="J71" s="104" t="s">
        <v>195</v>
      </c>
      <c r="K71" s="177">
        <v>30.767299200000007</v>
      </c>
      <c r="L71" s="261">
        <f t="shared" ref="L71:L74" si="36">K71*I71</f>
        <v>30.767299200000007</v>
      </c>
      <c r="M71" s="262">
        <f>IF(VLOOKUP(E71,'HOURLY RATES'!C$6:D$105,2,0)=0,$E$3,VLOOKUP(E71,'HOURLY RATES'!C$6:D$105,2,0))</f>
        <v>56.86</v>
      </c>
      <c r="N71" s="262">
        <f t="shared" ref="N71:N74" si="37">M71*L71</f>
        <v>1749.4286325120004</v>
      </c>
      <c r="O71" s="65">
        <v>18116.740125000008</v>
      </c>
      <c r="P71" s="65">
        <f>O71*I71</f>
        <v>18116.740125000008</v>
      </c>
      <c r="Q71" s="66">
        <f>P71+N71</f>
        <v>19866.168757512009</v>
      </c>
      <c r="R71" s="179"/>
      <c r="S71" s="154">
        <f t="shared" ref="S71:S74" si="38">((((N71*(1+$D$7))+(P71*(1+$D$5+$D$6)))*(1+$D$8)))/I71</f>
        <v>27806.437580047095</v>
      </c>
      <c r="T71" s="155">
        <f t="shared" ref="T71:T74" si="39">S71*I71</f>
        <v>27806.437580047095</v>
      </c>
    </row>
    <row r="72" spans="1:22" s="7" customFormat="1" ht="31.2" x14ac:dyDescent="0.25">
      <c r="A72" s="176">
        <f>IF(J72&lt;&gt;"",1+MAX($A$18:A71),"")</f>
        <v>35</v>
      </c>
      <c r="B72" s="54" t="s">
        <v>718</v>
      </c>
      <c r="C72" s="67"/>
      <c r="D72" s="105"/>
      <c r="E72" s="240" t="s">
        <v>95</v>
      </c>
      <c r="F72" s="234" t="s">
        <v>838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410.23065600000018</v>
      </c>
      <c r="L72" s="261">
        <f t="shared" si="36"/>
        <v>410.23065600000018</v>
      </c>
      <c r="M72" s="262">
        <f>IF(VLOOKUP(E72,'HOURLY RATES'!C$6:D$105,2,0)=0,$E$3,VLOOKUP(E72,'HOURLY RATES'!C$6:D$105,2,0))</f>
        <v>44.82</v>
      </c>
      <c r="N72" s="262">
        <f t="shared" si="37"/>
        <v>18386.538001920009</v>
      </c>
      <c r="O72" s="65">
        <v>29672.282475000007</v>
      </c>
      <c r="P72" s="65">
        <f>O72*I72</f>
        <v>29672.282475000007</v>
      </c>
      <c r="Q72" s="66">
        <f>P72+N72</f>
        <v>48058.820476920017</v>
      </c>
      <c r="R72" s="179"/>
      <c r="S72" s="154">
        <f t="shared" si="38"/>
        <v>65235.03117518947</v>
      </c>
      <c r="T72" s="155">
        <f t="shared" si="39"/>
        <v>65235.03117518947</v>
      </c>
    </row>
    <row r="73" spans="1:22" s="7" customFormat="1" ht="31.2" x14ac:dyDescent="0.25">
      <c r="A73" s="176">
        <f>IF(J73&lt;&gt;"",1+MAX($A$18:A72),"")</f>
        <v>36</v>
      </c>
      <c r="B73" s="54" t="s">
        <v>718</v>
      </c>
      <c r="C73" s="67"/>
      <c r="D73" s="105"/>
      <c r="E73" s="240" t="s">
        <v>125</v>
      </c>
      <c r="F73" s="234" t="s">
        <v>839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102.55766400000005</v>
      </c>
      <c r="L73" s="261">
        <f t="shared" si="36"/>
        <v>102.55766400000005</v>
      </c>
      <c r="M73" s="262">
        <f>IF(VLOOKUP(E73,'HOURLY RATES'!C$6:D$105,2,0)=0,$E$3,VLOOKUP(E73,'HOURLY RATES'!C$6:D$105,2,0))</f>
        <v>47.24</v>
      </c>
      <c r="N73" s="262">
        <f t="shared" si="37"/>
        <v>4844.8240473600026</v>
      </c>
      <c r="O73" s="65">
        <v>14689.248750000004</v>
      </c>
      <c r="P73" s="65">
        <f>O73*I73</f>
        <v>14689.248750000004</v>
      </c>
      <c r="Q73" s="66">
        <f>P73+N73</f>
        <v>19534.072797360008</v>
      </c>
      <c r="R73" s="179"/>
      <c r="S73" s="154">
        <f t="shared" si="38"/>
        <v>26892.965106748135</v>
      </c>
      <c r="T73" s="155">
        <f t="shared" si="39"/>
        <v>26892.965106748135</v>
      </c>
    </row>
    <row r="74" spans="1:22" s="7" customFormat="1" ht="31.2" x14ac:dyDescent="0.25">
      <c r="A74" s="176">
        <f>IF(J74&lt;&gt;"",1+MAX($A$18:A73),"")</f>
        <v>37</v>
      </c>
      <c r="B74" s="54" t="s">
        <v>718</v>
      </c>
      <c r="C74" s="67"/>
      <c r="D74" s="105"/>
      <c r="E74" s="240" t="s">
        <v>83</v>
      </c>
      <c r="F74" s="234" t="s">
        <v>840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97.429780800000003</v>
      </c>
      <c r="L74" s="261">
        <f t="shared" si="36"/>
        <v>97.429780800000003</v>
      </c>
      <c r="M74" s="262">
        <f>IF(VLOOKUP(E74,'HOURLY RATES'!C$6:D$105,2,0)=0,$E$3,VLOOKUP(E74,'HOURLY RATES'!C$6:D$105,2,0))</f>
        <v>46.9</v>
      </c>
      <c r="N74" s="262">
        <f t="shared" si="37"/>
        <v>4569.4567195199998</v>
      </c>
      <c r="O74" s="65">
        <v>29378.497500000009</v>
      </c>
      <c r="P74" s="65">
        <f>O74*I74</f>
        <v>29378.497500000009</v>
      </c>
      <c r="Q74" s="66">
        <f>P74+N74</f>
        <v>33947.954219520005</v>
      </c>
      <c r="R74" s="179"/>
      <c r="S74" s="154">
        <f t="shared" si="38"/>
        <v>47289.687406211269</v>
      </c>
      <c r="T74" s="155">
        <f t="shared" si="39"/>
        <v>47289.687406211269</v>
      </c>
    </row>
    <row r="75" spans="1:22" s="7" customFormat="1" ht="31.2" x14ac:dyDescent="0.25">
      <c r="A75" s="176">
        <f>IF(J75&lt;&gt;"",1+MAX($A$18:A74),"")</f>
        <v>38</v>
      </c>
      <c r="B75" s="54" t="s">
        <v>718</v>
      </c>
      <c r="C75" s="67"/>
      <c r="D75" s="105"/>
      <c r="E75" s="240" t="s">
        <v>111</v>
      </c>
      <c r="F75" s="234" t="s">
        <v>841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" si="40">(G75*(1+H75))</f>
        <v>1</v>
      </c>
      <c r="J75" s="104" t="s">
        <v>195</v>
      </c>
      <c r="K75" s="177">
        <v>102.55766400000005</v>
      </c>
      <c r="L75" s="261">
        <f t="shared" ref="L75" si="41">K75*I75</f>
        <v>102.55766400000005</v>
      </c>
      <c r="M75" s="262">
        <f>IF(VLOOKUP(E75,'HOURLY RATES'!C$6:D$105,2,0)=0,$E$3,VLOOKUP(E75,'HOURLY RATES'!C$6:D$105,2,0))</f>
        <v>41.1</v>
      </c>
      <c r="N75" s="262">
        <f t="shared" ref="N75" si="42">M75*L75</f>
        <v>4215.1199904000023</v>
      </c>
      <c r="O75" s="65">
        <v>14689.248750000004</v>
      </c>
      <c r="P75" s="65">
        <f>O75*I75</f>
        <v>14689.248750000004</v>
      </c>
      <c r="Q75" s="66">
        <f>P75+N75</f>
        <v>18904.368740400008</v>
      </c>
      <c r="R75" s="179"/>
      <c r="S75" s="154">
        <f t="shared" ref="S75" si="43">((((N75*(1+$D$7))+(P75*(1+$D$5+$D$6)))*(1+$D$8)))/I75</f>
        <v>26094.028084480135</v>
      </c>
      <c r="T75" s="155">
        <f t="shared" ref="T75" si="44">S75*I75</f>
        <v>26094.028084480135</v>
      </c>
    </row>
    <row r="76" spans="1:22" s="7" customFormat="1" x14ac:dyDescent="0.25">
      <c r="A76" s="219" t="str">
        <f>IF(J76&lt;&gt;"",1+MAX($A$18:A75),"")</f>
        <v/>
      </c>
      <c r="B76" s="220"/>
      <c r="C76" s="220"/>
      <c r="D76" s="221"/>
      <c r="E76" s="241"/>
      <c r="F76" s="237" t="s">
        <v>219</v>
      </c>
      <c r="G76" s="222"/>
      <c r="H76" s="222"/>
      <c r="I76" s="222"/>
      <c r="J76" s="223"/>
      <c r="K76" s="222"/>
      <c r="L76" s="224"/>
      <c r="M76" s="225"/>
      <c r="N76" s="225"/>
      <c r="O76" s="226"/>
      <c r="P76" s="226"/>
      <c r="Q76" s="227"/>
      <c r="R76" s="179"/>
      <c r="S76" s="154"/>
      <c r="T76" s="155"/>
    </row>
    <row r="77" spans="1:22" s="7" customFormat="1" x14ac:dyDescent="0.25">
      <c r="A77" s="308" t="s">
        <v>51</v>
      </c>
      <c r="B77" s="308"/>
      <c r="C77" s="314"/>
      <c r="D77" s="315"/>
      <c r="E77" s="315"/>
      <c r="F77" s="315"/>
      <c r="G77" s="315"/>
      <c r="H77" s="315"/>
      <c r="I77" s="315"/>
      <c r="J77" s="316"/>
      <c r="K77" s="229" t="s">
        <v>227</v>
      </c>
      <c r="L77" s="230">
        <f>SUM(L18:L76)</f>
        <v>1160.0685975433225</v>
      </c>
      <c r="M77" s="228" t="s">
        <v>228</v>
      </c>
      <c r="N77" s="231">
        <f>SUM(N18:N76)</f>
        <v>56699.263268607348</v>
      </c>
      <c r="O77" s="228" t="s">
        <v>229</v>
      </c>
      <c r="P77" s="231">
        <f>SUM(P18:P76)</f>
        <v>106546.01760000002</v>
      </c>
      <c r="Q77" s="232">
        <f>SUM(Q18:Q76)</f>
        <v>163245.2808686074</v>
      </c>
      <c r="R77" s="232">
        <f>SUM(R18:R76)</f>
        <v>163245.2808686074</v>
      </c>
      <c r="S77" s="156"/>
      <c r="T77" s="157">
        <f>SUM(T18:T76)</f>
        <v>222415.52974648707</v>
      </c>
      <c r="U77" s="1"/>
      <c r="V77" s="1"/>
    </row>
    <row r="78" spans="1:22" s="7" customFormat="1" ht="16.2" thickBot="1" x14ac:dyDescent="0.3">
      <c r="A78" s="309" t="s">
        <v>52</v>
      </c>
      <c r="B78" s="310"/>
      <c r="C78" s="41"/>
      <c r="D78" s="41"/>
      <c r="E78" s="42"/>
      <c r="F78" s="43"/>
      <c r="G78" s="44"/>
      <c r="H78" s="44"/>
      <c r="I78" s="44"/>
      <c r="J78" s="41"/>
      <c r="K78" s="41"/>
      <c r="L78" s="41"/>
      <c r="M78" s="76">
        <f>D5</f>
        <v>9.146E-2</v>
      </c>
      <c r="N78" s="77"/>
      <c r="O78" s="77"/>
      <c r="P78" s="77">
        <f>P77*M78</f>
        <v>9744.6987696960023</v>
      </c>
      <c r="Q78" s="77">
        <f>P78+N78</f>
        <v>9744.6987696960023</v>
      </c>
      <c r="R78" s="180">
        <f>Q78</f>
        <v>9744.6987696960023</v>
      </c>
      <c r="S78" s="156"/>
      <c r="T78" s="156"/>
      <c r="U78" s="1"/>
      <c r="V78" s="1"/>
    </row>
    <row r="79" spans="1:22" s="7" customFormat="1" ht="16.8" thickTop="1" thickBot="1" x14ac:dyDescent="0.3">
      <c r="A79" s="181" t="s">
        <v>230</v>
      </c>
      <c r="B79" s="51"/>
      <c r="C79" s="45"/>
      <c r="D79" s="45"/>
      <c r="E79" s="46"/>
      <c r="F79" s="47"/>
      <c r="G79" s="48"/>
      <c r="H79" s="48"/>
      <c r="I79" s="48"/>
      <c r="J79" s="45"/>
      <c r="K79" s="45"/>
      <c r="L79" s="45"/>
      <c r="M79" s="52">
        <f>D6</f>
        <v>0.3</v>
      </c>
      <c r="N79" s="50"/>
      <c r="O79" s="50"/>
      <c r="P79" s="50">
        <f>P77*M79</f>
        <v>31963.805280000004</v>
      </c>
      <c r="Q79" s="50">
        <f>P79+N79</f>
        <v>31963.805280000004</v>
      </c>
      <c r="R79" s="182">
        <f>Q79</f>
        <v>31963.805280000004</v>
      </c>
      <c r="S79" s="156"/>
      <c r="T79" s="156"/>
      <c r="U79" s="1"/>
      <c r="V79" s="1"/>
    </row>
    <row r="80" spans="1:22" s="7" customFormat="1" ht="16.8" thickTop="1" thickBot="1" x14ac:dyDescent="0.3">
      <c r="A80" s="181" t="s">
        <v>231</v>
      </c>
      <c r="B80" s="51"/>
      <c r="C80" s="45"/>
      <c r="D80" s="45"/>
      <c r="E80" s="46"/>
      <c r="F80" s="47"/>
      <c r="G80" s="48"/>
      <c r="H80" s="48"/>
      <c r="I80" s="48"/>
      <c r="J80" s="45"/>
      <c r="K80" s="45"/>
      <c r="L80" s="45"/>
      <c r="M80" s="52">
        <f>D7</f>
        <v>0.25</v>
      </c>
      <c r="N80" s="50">
        <f>N77*M80</f>
        <v>14174.815817151837</v>
      </c>
      <c r="O80" s="50"/>
      <c r="P80" s="50"/>
      <c r="Q80" s="50">
        <f>P80+N80</f>
        <v>14174.815817151837</v>
      </c>
      <c r="R80" s="182">
        <f>Q80</f>
        <v>14174.815817151837</v>
      </c>
      <c r="S80" s="156"/>
      <c r="T80" s="156"/>
      <c r="U80" s="1"/>
      <c r="V80" s="1"/>
    </row>
    <row r="81" spans="1:22" s="7" customFormat="1" ht="16.8" thickTop="1" thickBot="1" x14ac:dyDescent="0.3">
      <c r="A81" s="299" t="s">
        <v>232</v>
      </c>
      <c r="B81" s="300"/>
      <c r="C81" s="45"/>
      <c r="D81" s="45"/>
      <c r="E81" s="46"/>
      <c r="F81" s="47"/>
      <c r="G81" s="48"/>
      <c r="H81" s="48"/>
      <c r="I81" s="48"/>
      <c r="J81" s="45"/>
      <c r="K81" s="45"/>
      <c r="L81" s="45"/>
      <c r="M81" s="49">
        <f>D8</f>
        <v>1.4999999999999999E-2</v>
      </c>
      <c r="N81" s="50">
        <f>(N77+N78+N79+N80)*M81</f>
        <v>1063.1111862863877</v>
      </c>
      <c r="O81" s="50"/>
      <c r="P81" s="50">
        <f>(P77+P78+P79+P80)*M81</f>
        <v>2223.8178247454402</v>
      </c>
      <c r="Q81" s="50">
        <f>P81+N81</f>
        <v>3286.9290110318279</v>
      </c>
      <c r="R81" s="182">
        <f>Q81</f>
        <v>3286.9290110318279</v>
      </c>
      <c r="S81" s="156"/>
      <c r="T81" s="156"/>
      <c r="U81" s="1"/>
      <c r="V81" s="1"/>
    </row>
    <row r="82" spans="1:22" s="7" customFormat="1" ht="16.2" thickTop="1" x14ac:dyDescent="0.25">
      <c r="A82" s="301" t="s">
        <v>53</v>
      </c>
      <c r="B82" s="302"/>
      <c r="C82" s="183"/>
      <c r="D82" s="183"/>
      <c r="E82" s="184"/>
      <c r="F82" s="185"/>
      <c r="G82" s="186"/>
      <c r="H82" s="186"/>
      <c r="I82" s="186"/>
      <c r="J82" s="183"/>
      <c r="K82" s="183"/>
      <c r="L82" s="183"/>
      <c r="M82" s="187"/>
      <c r="N82" s="188">
        <f>SUM(N77:N81)</f>
        <v>71937.190272045569</v>
      </c>
      <c r="O82" s="187"/>
      <c r="P82" s="188">
        <f>SUM(P77:P81)</f>
        <v>150478.33947444145</v>
      </c>
      <c r="Q82" s="188">
        <f>SUM(Q77:Q81)</f>
        <v>222415.52974648707</v>
      </c>
      <c r="R82" s="189">
        <f>SUM(R77:R81)</f>
        <v>222415.52974648707</v>
      </c>
      <c r="S82" s="156"/>
      <c r="T82" s="157">
        <f>T77</f>
        <v>222415.52974648707</v>
      </c>
      <c r="U82" s="1"/>
      <c r="V82" s="1"/>
    </row>
  </sheetData>
  <autoFilter ref="J1:J118" xr:uid="{00000000-0001-0000-0300-000000000000}"/>
  <mergeCells count="8">
    <mergeCell ref="A81:B81"/>
    <mergeCell ref="A82:B82"/>
    <mergeCell ref="A2:R2"/>
    <mergeCell ref="B3:E3"/>
    <mergeCell ref="E16:F16"/>
    <mergeCell ref="A77:B77"/>
    <mergeCell ref="A78:B78"/>
    <mergeCell ref="C77:J77"/>
  </mergeCells>
  <dataValidations count="1">
    <dataValidation type="list" allowBlank="1" showInputMessage="1" showErrorMessage="1" sqref="E63" xr:uid="{41D8C824-9229-493A-BDFC-89063C66C981}">
      <formula1>#REF!</formula1>
    </dataValidation>
  </dataValidations>
  <hyperlinks>
    <hyperlink ref="B3:E3" location="'COST SUMMARY'!A1" display="CLICK HERE TO GO BACK TO COST SUMMARY" xr:uid="{D5F263E5-993E-4063-9AFD-2416A9BB4D72}"/>
  </hyperlinks>
  <printOptions horizontalCentered="1"/>
  <pageMargins left="0.25" right="0.25" top="0.75" bottom="0.75" header="0.3" footer="0.3"/>
  <pageSetup paperSize="9" scale="23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063E2BB-0A7E-46EB-BC99-0DBEBB0BB9EA}">
          <x14:formula1>
            <xm:f>'HOURLY RATES'!$C$6:$C$105</xm:f>
          </x14:formula1>
          <xm:sqref>E21:E32 E60:E62 E54:E57 E47:E51 E34:E36 E39:E44 E65:E66 E71:E75</xm:sqref>
        </x14:dataValidation>
        <x14:dataValidation type="list" allowBlank="1" showInputMessage="1" showErrorMessage="1" xr:uid="{99602C43-0F7F-45E1-AD99-85913DFE2CA6}">
          <x14:formula1>
            <xm:f>'HOURLY RATES'!$B$116:$B$126</xm:f>
          </x14:formula1>
          <xm:sqref>J19:J66 J71:J75</xm:sqref>
        </x14:dataValidation>
      </x14:dataValidation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1EEF3-C795-4C3F-B94B-290E6E49EC00}">
  <sheetPr>
    <tabColor rgb="FF92D050"/>
    <pageSetUpPr fitToPage="1"/>
  </sheetPr>
  <dimension ref="A1:V90"/>
  <sheetViews>
    <sheetView zoomScale="40" zoomScaleNormal="40" zoomScaleSheetLayoutView="40" workbookViewId="0">
      <pane ySplit="1" topLeftCell="A2" activePane="bottomLeft" state="frozen"/>
      <selection pane="bottomLeft" activeCell="H35" sqref="H35"/>
    </sheetView>
  </sheetViews>
  <sheetFormatPr defaultColWidth="6.90625" defaultRowHeight="15.6" x14ac:dyDescent="0.25"/>
  <cols>
    <col min="1" max="1" width="13.26953125" style="4" customWidth="1"/>
    <col min="2" max="2" width="21" style="4" customWidth="1"/>
    <col min="3" max="3" width="26.1796875" style="4" customWidth="1"/>
    <col min="4" max="4" width="14.90625" style="4" bestFit="1" customWidth="1"/>
    <col min="5" max="5" width="35.36328125" style="4" customWidth="1"/>
    <col min="6" max="6" width="66.26953125" style="6" customWidth="1"/>
    <col min="7" max="7" width="6.453125" style="5" bestFit="1" customWidth="1"/>
    <col min="8" max="8" width="7.81640625" style="5" bestFit="1" customWidth="1"/>
    <col min="9" max="9" width="12.81640625" style="5" bestFit="1" customWidth="1"/>
    <col min="10" max="10" width="15.7265625" style="4" customWidth="1"/>
    <col min="11" max="11" width="23.08984375" style="4" customWidth="1"/>
    <col min="12" max="12" width="11.90625" style="4" customWidth="1"/>
    <col min="13" max="13" width="20.36328125" style="6" bestFit="1" customWidth="1"/>
    <col min="14" max="14" width="14.90625" style="6" customWidth="1"/>
    <col min="15" max="15" width="20.81640625" style="6" bestFit="1" customWidth="1"/>
    <col min="16" max="16" width="16.26953125" style="6" customWidth="1"/>
    <col min="17" max="17" width="15.36328125" style="6" customWidth="1"/>
    <col min="18" max="18" width="8.54296875" style="1" bestFit="1" customWidth="1"/>
    <col min="19" max="20" width="21.7265625" style="1" bestFit="1" customWidth="1"/>
    <col min="21" max="21" width="5.54296875" style="1" bestFit="1" customWidth="1"/>
    <col min="22" max="16384" width="6.90625" style="1"/>
  </cols>
  <sheetData>
    <row r="1" spans="1:22" s="3" customFormat="1" ht="46.8" x14ac:dyDescent="0.25">
      <c r="A1" s="53" t="s">
        <v>149</v>
      </c>
      <c r="B1" s="53" t="s">
        <v>150</v>
      </c>
      <c r="C1" s="53" t="s">
        <v>151</v>
      </c>
      <c r="D1" s="53" t="s">
        <v>152</v>
      </c>
      <c r="E1" s="53" t="s">
        <v>54</v>
      </c>
      <c r="F1" s="53" t="s">
        <v>153</v>
      </c>
      <c r="G1" s="58" t="s">
        <v>154</v>
      </c>
      <c r="H1" s="58" t="s">
        <v>155</v>
      </c>
      <c r="I1" s="58" t="s">
        <v>156</v>
      </c>
      <c r="J1" s="53" t="s">
        <v>157</v>
      </c>
      <c r="K1" s="58" t="s">
        <v>158</v>
      </c>
      <c r="L1" s="58" t="s">
        <v>159</v>
      </c>
      <c r="M1" s="58" t="s">
        <v>160</v>
      </c>
      <c r="N1" s="58" t="s">
        <v>161</v>
      </c>
      <c r="O1" s="59" t="s">
        <v>162</v>
      </c>
      <c r="P1" s="59" t="s">
        <v>163</v>
      </c>
      <c r="Q1" s="53" t="s">
        <v>164</v>
      </c>
      <c r="R1" s="53" t="s">
        <v>165</v>
      </c>
      <c r="S1" s="147" t="s">
        <v>166</v>
      </c>
      <c r="T1" s="148" t="s">
        <v>167</v>
      </c>
      <c r="U1" s="2"/>
      <c r="V1" s="2"/>
    </row>
    <row r="2" spans="1:22" s="40" customFormat="1" ht="21" x14ac:dyDescent="0.2">
      <c r="A2" s="303" t="s">
        <v>168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5"/>
      <c r="S2" s="149"/>
      <c r="T2" s="150"/>
    </row>
    <row r="3" spans="1:22" ht="21" x14ac:dyDescent="0.4">
      <c r="A3" s="93"/>
      <c r="B3" s="307" t="s">
        <v>169</v>
      </c>
      <c r="C3" s="307"/>
      <c r="D3" s="307"/>
      <c r="E3" s="307"/>
      <c r="F3" s="127"/>
      <c r="G3" s="124"/>
      <c r="H3" s="124"/>
      <c r="I3" s="124"/>
      <c r="J3" s="124"/>
      <c r="K3" s="124"/>
      <c r="L3" s="124"/>
      <c r="M3" s="124"/>
      <c r="N3" s="128"/>
      <c r="O3" s="128"/>
      <c r="P3" s="128"/>
      <c r="Q3" s="128"/>
      <c r="R3" s="88"/>
      <c r="S3" s="149"/>
      <c r="T3" s="150"/>
    </row>
    <row r="4" spans="1:22" ht="23.4" x14ac:dyDescent="0.4">
      <c r="A4" s="93"/>
      <c r="B4" s="34"/>
      <c r="C4" s="190"/>
      <c r="D4" s="191" t="s">
        <v>170</v>
      </c>
      <c r="E4" s="192">
        <f>Q85</f>
        <v>13981668.927829999</v>
      </c>
      <c r="F4" s="193"/>
      <c r="G4" s="146"/>
      <c r="H4" s="34"/>
      <c r="I4" s="207"/>
      <c r="J4" s="208" t="s">
        <v>15</v>
      </c>
      <c r="K4" s="209">
        <v>45985</v>
      </c>
      <c r="L4" s="210"/>
      <c r="M4" s="211"/>
      <c r="N4" s="211"/>
      <c r="O4" s="211"/>
      <c r="P4" s="211"/>
      <c r="Q4" s="212"/>
      <c r="R4" s="158"/>
      <c r="S4" s="149"/>
      <c r="T4" s="150"/>
    </row>
    <row r="5" spans="1:22" ht="21" x14ac:dyDescent="0.4">
      <c r="A5" s="93"/>
      <c r="B5" s="194"/>
      <c r="C5" s="159" t="s">
        <v>171</v>
      </c>
      <c r="D5" s="264">
        <v>9.146E-2</v>
      </c>
      <c r="E5" s="23">
        <f>P85*D5</f>
        <v>958363.61</v>
      </c>
      <c r="F5" s="195" t="s">
        <v>172</v>
      </c>
      <c r="G5" s="146"/>
      <c r="H5" s="194"/>
      <c r="I5" s="160"/>
      <c r="J5" s="161" t="s">
        <v>17</v>
      </c>
      <c r="K5" s="162" t="s">
        <v>713</v>
      </c>
      <c r="L5" s="163"/>
      <c r="M5" s="164"/>
      <c r="N5" s="164"/>
      <c r="O5" s="164"/>
      <c r="P5" s="164"/>
      <c r="Q5" s="213"/>
      <c r="R5" s="158"/>
      <c r="S5" s="149"/>
      <c r="T5" s="150"/>
    </row>
    <row r="6" spans="1:22" ht="21" x14ac:dyDescent="0.4">
      <c r="A6" s="93"/>
      <c r="B6" s="194"/>
      <c r="C6" s="159" t="s">
        <v>173</v>
      </c>
      <c r="D6" s="265">
        <v>0.3</v>
      </c>
      <c r="E6" s="23">
        <f>P85*D6</f>
        <v>3143550</v>
      </c>
      <c r="F6" s="195" t="s">
        <v>174</v>
      </c>
      <c r="G6" s="146"/>
      <c r="H6" s="194"/>
      <c r="I6" s="160"/>
      <c r="J6" s="161" t="s">
        <v>19</v>
      </c>
      <c r="K6" s="165" t="s">
        <v>736</v>
      </c>
      <c r="L6" s="163"/>
      <c r="M6" s="164"/>
      <c r="N6" s="164"/>
      <c r="O6" s="164"/>
      <c r="P6" s="164"/>
      <c r="Q6" s="213"/>
      <c r="R6" s="158"/>
      <c r="S6" s="149"/>
      <c r="T6" s="150"/>
    </row>
    <row r="7" spans="1:22" ht="21" x14ac:dyDescent="0.4">
      <c r="A7" s="93"/>
      <c r="B7" s="194"/>
      <c r="C7" s="159" t="s">
        <v>175</v>
      </c>
      <c r="D7" s="266">
        <v>0.25</v>
      </c>
      <c r="E7" s="24">
        <f>N85*D7</f>
        <v>875792.23195749999</v>
      </c>
      <c r="F7" s="195" t="s">
        <v>174</v>
      </c>
      <c r="G7" s="146"/>
      <c r="H7" s="194"/>
      <c r="I7" s="160"/>
      <c r="J7" s="161" t="s">
        <v>176</v>
      </c>
      <c r="K7" s="166" t="s">
        <v>177</v>
      </c>
      <c r="L7" s="163"/>
      <c r="M7" s="164"/>
      <c r="N7" s="164"/>
      <c r="O7" s="164"/>
      <c r="P7" s="164"/>
      <c r="Q7" s="213"/>
      <c r="R7" s="158"/>
      <c r="S7" s="149"/>
      <c r="T7" s="150"/>
    </row>
    <row r="8" spans="1:22" ht="21.6" thickBot="1" x14ac:dyDescent="0.45">
      <c r="A8" s="93"/>
      <c r="B8" s="194"/>
      <c r="C8" s="32" t="s">
        <v>12</v>
      </c>
      <c r="D8" s="33">
        <v>1.4999999999999999E-2</v>
      </c>
      <c r="E8" s="25">
        <f>(E4+E5+E6+E7)*D8</f>
        <v>284390.62154681247</v>
      </c>
      <c r="F8" s="195" t="s">
        <v>178</v>
      </c>
      <c r="G8" s="146"/>
      <c r="H8" s="194"/>
      <c r="I8" s="160"/>
      <c r="J8" s="161"/>
      <c r="K8" s="166" t="s">
        <v>735</v>
      </c>
      <c r="L8" s="163"/>
      <c r="M8" s="164"/>
      <c r="N8" s="164"/>
      <c r="O8" s="164"/>
      <c r="P8" s="164"/>
      <c r="Q8" s="213"/>
      <c r="R8" s="158"/>
      <c r="S8" s="149"/>
      <c r="T8" s="150"/>
    </row>
    <row r="9" spans="1:22" ht="26.4" thickTop="1" x14ac:dyDescent="0.35">
      <c r="A9" s="93"/>
      <c r="B9" s="37"/>
      <c r="C9" s="196"/>
      <c r="D9" s="197" t="s">
        <v>179</v>
      </c>
      <c r="E9" s="198">
        <f>E4+E5+E6+E7+E8</f>
        <v>19243765.39133431</v>
      </c>
      <c r="F9" s="100"/>
      <c r="G9" s="146"/>
      <c r="H9" s="194"/>
      <c r="I9" s="160"/>
      <c r="J9" s="167" t="s">
        <v>180</v>
      </c>
      <c r="K9" s="26"/>
      <c r="L9" s="163"/>
      <c r="M9" s="164"/>
      <c r="N9" s="164"/>
      <c r="O9" s="164"/>
      <c r="P9" s="164"/>
      <c r="Q9" s="213"/>
      <c r="R9" s="158"/>
      <c r="S9" s="149"/>
      <c r="T9" s="150"/>
    </row>
    <row r="10" spans="1:22" ht="18" x14ac:dyDescent="0.35">
      <c r="A10" s="93"/>
      <c r="B10" s="124"/>
      <c r="C10" s="124"/>
      <c r="D10" s="124"/>
      <c r="E10" s="124"/>
      <c r="F10" s="124"/>
      <c r="G10" s="146"/>
      <c r="H10" s="194"/>
      <c r="I10" s="160"/>
      <c r="J10" s="167" t="s">
        <v>181</v>
      </c>
      <c r="K10" s="27"/>
      <c r="L10" s="163"/>
      <c r="M10" s="164"/>
      <c r="N10" s="164"/>
      <c r="O10" s="164"/>
      <c r="P10" s="164"/>
      <c r="Q10" s="213"/>
      <c r="R10" s="158"/>
      <c r="S10" s="149"/>
      <c r="T10" s="150"/>
    </row>
    <row r="11" spans="1:22" ht="18" x14ac:dyDescent="0.35">
      <c r="A11" s="93"/>
      <c r="B11" s="34"/>
      <c r="C11" s="35" t="s">
        <v>182</v>
      </c>
      <c r="D11" s="36">
        <v>0</v>
      </c>
      <c r="E11" s="199" t="s">
        <v>183</v>
      </c>
      <c r="F11" s="193"/>
      <c r="G11" s="146"/>
      <c r="H11" s="194"/>
      <c r="I11" s="160"/>
      <c r="J11" s="168" t="s">
        <v>184</v>
      </c>
      <c r="K11" s="27"/>
      <c r="L11" s="163"/>
      <c r="M11" s="164"/>
      <c r="N11" s="164"/>
      <c r="O11" s="164"/>
      <c r="P11" s="164"/>
      <c r="Q11" s="213"/>
      <c r="R11" s="158"/>
      <c r="S11" s="149"/>
      <c r="T11" s="150"/>
    </row>
    <row r="12" spans="1:22" ht="18" x14ac:dyDescent="0.35">
      <c r="A12" s="93"/>
      <c r="B12" s="37"/>
      <c r="C12" s="38" t="s">
        <v>185</v>
      </c>
      <c r="D12" s="39">
        <v>0.05</v>
      </c>
      <c r="E12" s="169" t="s">
        <v>186</v>
      </c>
      <c r="F12" s="88"/>
      <c r="G12" s="146"/>
      <c r="H12" s="194"/>
      <c r="I12" s="160"/>
      <c r="J12" s="168" t="s">
        <v>187</v>
      </c>
      <c r="K12" s="28"/>
      <c r="L12" s="163"/>
      <c r="M12" s="164"/>
      <c r="N12" s="164"/>
      <c r="O12" s="164"/>
      <c r="P12" s="164"/>
      <c r="Q12" s="213"/>
      <c r="R12" s="158"/>
      <c r="S12" s="149"/>
      <c r="T12" s="150"/>
    </row>
    <row r="13" spans="1:22" ht="18" x14ac:dyDescent="0.35">
      <c r="A13" s="93"/>
      <c r="B13" s="200" t="s">
        <v>188</v>
      </c>
      <c r="C13" s="201"/>
      <c r="D13" s="201"/>
      <c r="E13" s="202"/>
      <c r="F13" s="100"/>
      <c r="G13" s="146"/>
      <c r="H13" s="194"/>
      <c r="I13" s="160"/>
      <c r="J13" s="167" t="s">
        <v>189</v>
      </c>
      <c r="K13" s="27">
        <v>0</v>
      </c>
      <c r="L13" s="163"/>
      <c r="M13" s="164"/>
      <c r="N13" s="164"/>
      <c r="O13" s="164"/>
      <c r="P13" s="164"/>
      <c r="Q13" s="213"/>
      <c r="R13" s="158"/>
      <c r="S13" s="149"/>
      <c r="T13" s="150"/>
    </row>
    <row r="14" spans="1:22" ht="21" x14ac:dyDescent="0.35">
      <c r="A14" s="93"/>
      <c r="B14" s="170"/>
      <c r="C14" s="170"/>
      <c r="D14" s="122"/>
      <c r="E14" s="122"/>
      <c r="F14" s="127"/>
      <c r="G14" s="146"/>
      <c r="H14" s="194"/>
      <c r="I14" s="160"/>
      <c r="J14" s="167" t="s">
        <v>190</v>
      </c>
      <c r="K14" s="27">
        <v>0</v>
      </c>
      <c r="L14" s="163"/>
      <c r="M14" s="164"/>
      <c r="N14" s="164"/>
      <c r="O14" s="164"/>
      <c r="P14" s="164"/>
      <c r="Q14" s="213"/>
      <c r="R14" s="158"/>
      <c r="S14" s="149"/>
      <c r="T14" s="150"/>
    </row>
    <row r="15" spans="1:22" ht="21" x14ac:dyDescent="0.4">
      <c r="A15" s="93"/>
      <c r="B15" s="203" t="s">
        <v>191</v>
      </c>
      <c r="C15" s="204"/>
      <c r="D15" s="205"/>
      <c r="E15" s="205"/>
      <c r="F15" s="206"/>
      <c r="G15" s="146"/>
      <c r="H15" s="37"/>
      <c r="I15" s="214"/>
      <c r="J15" s="215"/>
      <c r="K15" s="28"/>
      <c r="L15" s="216"/>
      <c r="M15" s="217"/>
      <c r="N15" s="217"/>
      <c r="O15" s="217"/>
      <c r="P15" s="217"/>
      <c r="Q15" s="218"/>
      <c r="R15" s="158"/>
      <c r="S15" s="151"/>
      <c r="T15" s="152"/>
      <c r="U15" s="12"/>
    </row>
    <row r="16" spans="1:22" ht="21" x14ac:dyDescent="0.25">
      <c r="A16" s="93"/>
      <c r="B16" s="122"/>
      <c r="C16" s="122"/>
      <c r="D16" s="122"/>
      <c r="E16" s="306"/>
      <c r="F16" s="306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71"/>
      <c r="S16" s="151"/>
      <c r="T16" s="153"/>
      <c r="U16" s="12"/>
    </row>
    <row r="17" spans="1:22" s="3" customFormat="1" ht="46.8" x14ac:dyDescent="0.25">
      <c r="A17" s="53" t="s">
        <v>149</v>
      </c>
      <c r="B17" s="53" t="s">
        <v>150</v>
      </c>
      <c r="C17" s="53" t="s">
        <v>151</v>
      </c>
      <c r="D17" s="53" t="s">
        <v>152</v>
      </c>
      <c r="E17" s="53" t="s">
        <v>54</v>
      </c>
      <c r="F17" s="233" t="s">
        <v>153</v>
      </c>
      <c r="G17" s="58" t="s">
        <v>154</v>
      </c>
      <c r="H17" s="58" t="s">
        <v>155</v>
      </c>
      <c r="I17" s="58" t="s">
        <v>156</v>
      </c>
      <c r="J17" s="103" t="s">
        <v>157</v>
      </c>
      <c r="K17" s="58" t="s">
        <v>158</v>
      </c>
      <c r="L17" s="58" t="s">
        <v>159</v>
      </c>
      <c r="M17" s="58" t="s">
        <v>160</v>
      </c>
      <c r="N17" s="58" t="s">
        <v>161</v>
      </c>
      <c r="O17" s="59" t="s">
        <v>162</v>
      </c>
      <c r="P17" s="59" t="s">
        <v>163</v>
      </c>
      <c r="Q17" s="53" t="s">
        <v>164</v>
      </c>
      <c r="R17" s="53" t="s">
        <v>165</v>
      </c>
      <c r="S17" s="147" t="s">
        <v>192</v>
      </c>
      <c r="T17" s="148" t="s">
        <v>193</v>
      </c>
      <c r="U17" s="2"/>
      <c r="V17" s="2"/>
    </row>
    <row r="18" spans="1:22" s="7" customFormat="1" x14ac:dyDescent="0.25">
      <c r="A18" s="253"/>
      <c r="B18" s="253"/>
      <c r="C18" s="253"/>
      <c r="D18" s="253" t="s">
        <v>24</v>
      </c>
      <c r="E18" s="254"/>
      <c r="F18" s="255" t="s">
        <v>194</v>
      </c>
      <c r="G18" s="256"/>
      <c r="H18" s="255"/>
      <c r="I18" s="257"/>
      <c r="J18" s="257"/>
      <c r="K18" s="255"/>
      <c r="L18" s="255"/>
      <c r="M18" s="255"/>
      <c r="N18" s="255"/>
      <c r="O18" s="255"/>
      <c r="P18" s="255"/>
      <c r="Q18" s="255"/>
      <c r="R18" s="258">
        <f>SUM(Q19:Q65)</f>
        <v>1964247.52783</v>
      </c>
      <c r="S18" s="154"/>
      <c r="T18" s="155"/>
      <c r="U18" s="13">
        <f>SUM(Q68:Q84)</f>
        <v>12017421.4</v>
      </c>
    </row>
    <row r="19" spans="1:22" s="7" customFormat="1" x14ac:dyDescent="0.25">
      <c r="A19" s="173"/>
      <c r="B19" s="54"/>
      <c r="C19" s="54"/>
      <c r="D19" s="105"/>
      <c r="E19" s="239"/>
      <c r="F19" s="234" t="s">
        <v>219</v>
      </c>
      <c r="G19" s="55"/>
      <c r="H19" s="56"/>
      <c r="I19" s="57"/>
      <c r="J19" s="104"/>
      <c r="K19" s="60"/>
      <c r="L19" s="61"/>
      <c r="M19" s="62"/>
      <c r="N19" s="63"/>
      <c r="O19" s="65"/>
      <c r="P19" s="65"/>
      <c r="Q19" s="66"/>
      <c r="R19" s="174"/>
      <c r="S19" s="149"/>
      <c r="T19" s="150"/>
      <c r="U19" s="14"/>
    </row>
    <row r="20" spans="1:22" s="7" customFormat="1" x14ac:dyDescent="0.25">
      <c r="A20" s="173"/>
      <c r="B20" s="54"/>
      <c r="C20" s="54"/>
      <c r="D20" s="105"/>
      <c r="E20" s="239"/>
      <c r="F20" s="235" t="s">
        <v>742</v>
      </c>
      <c r="G20" s="55"/>
      <c r="H20" s="56"/>
      <c r="I20" s="57"/>
      <c r="J20" s="104"/>
      <c r="K20" s="60"/>
      <c r="L20" s="64"/>
      <c r="M20" s="62"/>
      <c r="N20" s="63"/>
      <c r="O20" s="65"/>
      <c r="P20" s="65"/>
      <c r="Q20" s="66"/>
      <c r="R20" s="175"/>
      <c r="S20" s="149"/>
      <c r="T20" s="150"/>
    </row>
    <row r="21" spans="1:22" s="7" customFormat="1" x14ac:dyDescent="0.25">
      <c r="A21" s="176">
        <f>IF(J21&lt;&gt;"",1+MAX($A$18:A20),"")</f>
        <v>1</v>
      </c>
      <c r="B21" s="54"/>
      <c r="C21" s="54"/>
      <c r="D21" s="105" t="s">
        <v>24</v>
      </c>
      <c r="E21" s="239" t="s">
        <v>25</v>
      </c>
      <c r="F21" s="234" t="s">
        <v>743</v>
      </c>
      <c r="G21" s="55">
        <v>1</v>
      </c>
      <c r="H21" s="56">
        <f>IF(VLOOKUP(J21,'HOURLY RATES'!B$116:C$124,2,0)=0,$J$3,VLOOKUP(J21,'HOURLY RATES'!B$116:C$124,2,0))</f>
        <v>0</v>
      </c>
      <c r="I21" s="57">
        <f>(G21*(1+H21))</f>
        <v>1</v>
      </c>
      <c r="J21" s="104" t="s">
        <v>195</v>
      </c>
      <c r="K21" s="60"/>
      <c r="L21" s="64">
        <f>K21*I21</f>
        <v>0</v>
      </c>
      <c r="M21" s="62">
        <f>IF(VLOOKUP(E21,'HOURLY RATES'!C$6:D$105,2,0)=0,$E$3,VLOOKUP(E21,'HOURLY RATES'!C$6:D$105,2,0))</f>
        <v>55.06</v>
      </c>
      <c r="N21" s="62">
        <f>M21*L21</f>
        <v>0</v>
      </c>
      <c r="O21" s="65"/>
      <c r="P21" s="65"/>
      <c r="Q21" s="66">
        <f>P21+N21</f>
        <v>0</v>
      </c>
      <c r="R21" s="175"/>
      <c r="S21" s="154">
        <f>((((N21*(1+$D$7))+(P21*(1+$D$5+$D$6)))*(1+$D$8)))/I21</f>
        <v>0</v>
      </c>
      <c r="T21" s="155">
        <f>S21*I21</f>
        <v>0</v>
      </c>
    </row>
    <row r="22" spans="1:22" s="7" customFormat="1" x14ac:dyDescent="0.25">
      <c r="A22" s="176">
        <f>IF(J22&lt;&gt;"",1+MAX($A$18:A21),"")</f>
        <v>2</v>
      </c>
      <c r="B22" s="54"/>
      <c r="C22" s="54"/>
      <c r="D22" s="105" t="s">
        <v>24</v>
      </c>
      <c r="E22" s="239" t="s">
        <v>25</v>
      </c>
      <c r="F22" s="234" t="s">
        <v>744</v>
      </c>
      <c r="G22" s="55">
        <v>1</v>
      </c>
      <c r="H22" s="56">
        <f>IF(VLOOKUP(J22,'HOURLY RATES'!B$116:C$124,2,0)=0,$J$3,VLOOKUP(J22,'HOURLY RATES'!B$116:C$124,2,0))</f>
        <v>0</v>
      </c>
      <c r="I22" s="57">
        <f t="shared" ref="I22:I31" si="0">(G22*(1+H22))</f>
        <v>1</v>
      </c>
      <c r="J22" s="104" t="s">
        <v>195</v>
      </c>
      <c r="K22" s="60"/>
      <c r="L22" s="64">
        <f t="shared" ref="L22:L31" si="1">K22*I22</f>
        <v>0</v>
      </c>
      <c r="M22" s="62">
        <f>IF(VLOOKUP(E22,'HOURLY RATES'!C$6:D$105,2,0)=0,$E$3,VLOOKUP(E22,'HOURLY RATES'!C$6:D$105,2,0))</f>
        <v>55.06</v>
      </c>
      <c r="N22" s="62">
        <f t="shared" ref="N22:N31" si="2">M22*L22</f>
        <v>0</v>
      </c>
      <c r="O22" s="65"/>
      <c r="P22" s="65"/>
      <c r="Q22" s="66">
        <f t="shared" ref="Q22:Q62" si="3">P22+N22</f>
        <v>0</v>
      </c>
      <c r="R22" s="175"/>
      <c r="S22" s="154">
        <f t="shared" ref="S22:S31" si="4">((((N22*(1+$D$7))+(P22*(1+$D$5+$D$6)))*(1+$D$8)))/I22</f>
        <v>0</v>
      </c>
      <c r="T22" s="155">
        <f t="shared" ref="T22:T31" si="5">S22*I22</f>
        <v>0</v>
      </c>
    </row>
    <row r="23" spans="1:22" s="7" customFormat="1" x14ac:dyDescent="0.25">
      <c r="A23" s="176">
        <f>IF(J23&lt;&gt;"",1+MAX($A$18:A22),"")</f>
        <v>3</v>
      </c>
      <c r="B23" s="54"/>
      <c r="C23" s="54"/>
      <c r="D23" s="105" t="s">
        <v>24</v>
      </c>
      <c r="E23" s="239" t="s">
        <v>25</v>
      </c>
      <c r="F23" s="234" t="s">
        <v>196</v>
      </c>
      <c r="G23" s="55">
        <v>1</v>
      </c>
      <c r="H23" s="56">
        <f>IF(VLOOKUP(J23,'HOURLY RATES'!B$116:C$124,2,0)=0,$J$3,VLOOKUP(J23,'HOURLY RATES'!B$116:C$124,2,0))</f>
        <v>0</v>
      </c>
      <c r="I23" s="57">
        <f t="shared" si="0"/>
        <v>1</v>
      </c>
      <c r="J23" s="104" t="s">
        <v>195</v>
      </c>
      <c r="K23" s="60"/>
      <c r="L23" s="64">
        <f t="shared" si="1"/>
        <v>0</v>
      </c>
      <c r="M23" s="62">
        <f>IF(VLOOKUP(E23,'HOURLY RATES'!C$6:D$105,2,0)=0,$E$3,VLOOKUP(E23,'HOURLY RATES'!C$6:D$105,2,0))</f>
        <v>55.06</v>
      </c>
      <c r="N23" s="62">
        <f t="shared" si="2"/>
        <v>0</v>
      </c>
      <c r="O23" s="65"/>
      <c r="P23" s="65"/>
      <c r="Q23" s="66">
        <f t="shared" si="3"/>
        <v>0</v>
      </c>
      <c r="R23" s="175"/>
      <c r="S23" s="154">
        <f t="shared" si="4"/>
        <v>0</v>
      </c>
      <c r="T23" s="155">
        <f t="shared" si="5"/>
        <v>0</v>
      </c>
    </row>
    <row r="24" spans="1:22" s="7" customFormat="1" x14ac:dyDescent="0.25">
      <c r="A24" s="176">
        <f>IF(J24&lt;&gt;"",1+MAX($A$18:A23),"")</f>
        <v>4</v>
      </c>
      <c r="B24" s="54"/>
      <c r="C24" s="54"/>
      <c r="D24" s="105" t="s">
        <v>24</v>
      </c>
      <c r="E24" s="239" t="s">
        <v>25</v>
      </c>
      <c r="F24" s="234" t="s">
        <v>745</v>
      </c>
      <c r="G24" s="55">
        <v>1</v>
      </c>
      <c r="H24" s="56">
        <f>IF(VLOOKUP(J24,'HOURLY RATES'!B$116:C$124,2,0)=0,$J$3,VLOOKUP(J24,'HOURLY RATES'!B$116:C$124,2,0))</f>
        <v>0</v>
      </c>
      <c r="I24" s="57">
        <f t="shared" si="0"/>
        <v>1</v>
      </c>
      <c r="J24" s="104" t="s">
        <v>195</v>
      </c>
      <c r="K24" s="60"/>
      <c r="L24" s="64">
        <f t="shared" si="1"/>
        <v>0</v>
      </c>
      <c r="M24" s="62">
        <f>IF(VLOOKUP(E24,'HOURLY RATES'!C$6:D$105,2,0)=0,$E$3,VLOOKUP(E24,'HOURLY RATES'!C$6:D$105,2,0))</f>
        <v>55.06</v>
      </c>
      <c r="N24" s="62">
        <f t="shared" si="2"/>
        <v>0</v>
      </c>
      <c r="O24" s="65"/>
      <c r="P24" s="65"/>
      <c r="Q24" s="66">
        <f t="shared" si="3"/>
        <v>0</v>
      </c>
      <c r="R24" s="175"/>
      <c r="S24" s="154">
        <f t="shared" si="4"/>
        <v>0</v>
      </c>
      <c r="T24" s="155">
        <f t="shared" si="5"/>
        <v>0</v>
      </c>
    </row>
    <row r="25" spans="1:22" s="7" customFormat="1" x14ac:dyDescent="0.25">
      <c r="A25" s="176">
        <f>IF(J25&lt;&gt;"",1+MAX($A$18:A24),"")</f>
        <v>5</v>
      </c>
      <c r="B25" s="54"/>
      <c r="C25" s="54"/>
      <c r="D25" s="105" t="s">
        <v>24</v>
      </c>
      <c r="E25" s="239" t="s">
        <v>25</v>
      </c>
      <c r="F25" s="234" t="s">
        <v>746</v>
      </c>
      <c r="G25" s="55">
        <v>1</v>
      </c>
      <c r="H25" s="56">
        <f>IF(VLOOKUP(J25,'HOURLY RATES'!B$116:C$124,2,0)=0,$J$3,VLOOKUP(J25,'HOURLY RATES'!B$116:C$124,2,0))</f>
        <v>0</v>
      </c>
      <c r="I25" s="57">
        <f t="shared" si="0"/>
        <v>1</v>
      </c>
      <c r="J25" s="104" t="s">
        <v>195</v>
      </c>
      <c r="K25" s="60"/>
      <c r="L25" s="64">
        <f t="shared" si="1"/>
        <v>0</v>
      </c>
      <c r="M25" s="62">
        <f>IF(VLOOKUP(E25,'HOURLY RATES'!C$6:D$105,2,0)=0,$E$3,VLOOKUP(E25,'HOURLY RATES'!C$6:D$105,2,0))</f>
        <v>55.06</v>
      </c>
      <c r="N25" s="62">
        <f t="shared" si="2"/>
        <v>0</v>
      </c>
      <c r="O25" s="65"/>
      <c r="P25" s="65"/>
      <c r="Q25" s="66">
        <f t="shared" si="3"/>
        <v>0</v>
      </c>
      <c r="R25" s="175"/>
      <c r="S25" s="154">
        <f t="shared" si="4"/>
        <v>0</v>
      </c>
      <c r="T25" s="155">
        <f t="shared" si="5"/>
        <v>0</v>
      </c>
    </row>
    <row r="26" spans="1:22" s="7" customFormat="1" x14ac:dyDescent="0.25">
      <c r="A26" s="176">
        <f>IF(J26&lt;&gt;"",1+MAX($A$18:A25),"")</f>
        <v>6</v>
      </c>
      <c r="B26" s="54"/>
      <c r="C26" s="54"/>
      <c r="D26" s="105" t="s">
        <v>24</v>
      </c>
      <c r="E26" s="239" t="s">
        <v>25</v>
      </c>
      <c r="F26" s="234" t="s">
        <v>197</v>
      </c>
      <c r="G26" s="55">
        <v>1</v>
      </c>
      <c r="H26" s="56">
        <f>IF(VLOOKUP(J26,'HOURLY RATES'!B$116:C$124,2,0)=0,$J$3,VLOOKUP(J26,'HOURLY RATES'!B$116:C$124,2,0))</f>
        <v>0</v>
      </c>
      <c r="I26" s="57">
        <f t="shared" si="0"/>
        <v>1</v>
      </c>
      <c r="J26" s="104" t="s">
        <v>195</v>
      </c>
      <c r="K26" s="60"/>
      <c r="L26" s="64">
        <f t="shared" si="1"/>
        <v>0</v>
      </c>
      <c r="M26" s="62">
        <f>IF(VLOOKUP(E26,'HOURLY RATES'!C$6:D$105,2,0)=0,$E$3,VLOOKUP(E26,'HOURLY RATES'!C$6:D$105,2,0))</f>
        <v>55.06</v>
      </c>
      <c r="N26" s="62">
        <f t="shared" si="2"/>
        <v>0</v>
      </c>
      <c r="O26" s="65"/>
      <c r="P26" s="65"/>
      <c r="Q26" s="66">
        <f t="shared" si="3"/>
        <v>0</v>
      </c>
      <c r="R26" s="175"/>
      <c r="S26" s="154">
        <f t="shared" si="4"/>
        <v>0</v>
      </c>
      <c r="T26" s="155">
        <f t="shared" si="5"/>
        <v>0</v>
      </c>
    </row>
    <row r="27" spans="1:22" s="7" customFormat="1" x14ac:dyDescent="0.25">
      <c r="A27" s="176">
        <f>IF(J27&lt;&gt;"",1+MAX($A$18:A26),"")</f>
        <v>7</v>
      </c>
      <c r="B27" s="54"/>
      <c r="C27" s="54"/>
      <c r="D27" s="105" t="s">
        <v>24</v>
      </c>
      <c r="E27" s="239" t="s">
        <v>25</v>
      </c>
      <c r="F27" s="234" t="s">
        <v>198</v>
      </c>
      <c r="G27" s="55">
        <v>1</v>
      </c>
      <c r="H27" s="56">
        <f>IF(VLOOKUP(J27,'HOURLY RATES'!B$116:C$124,2,0)=0,$J$3,VLOOKUP(J27,'HOURLY RATES'!B$116:C$124,2,0))</f>
        <v>0</v>
      </c>
      <c r="I27" s="57">
        <f t="shared" si="0"/>
        <v>1</v>
      </c>
      <c r="J27" s="104" t="s">
        <v>195</v>
      </c>
      <c r="K27" s="177">
        <f>1%*($U$18)/M27</f>
        <v>2182.604685797312</v>
      </c>
      <c r="L27" s="64">
        <f t="shared" si="1"/>
        <v>2182.604685797312</v>
      </c>
      <c r="M27" s="62">
        <f>IF(VLOOKUP(E27,'HOURLY RATES'!C$6:D$105,2,0)=0,$E$3,VLOOKUP(E27,'HOURLY RATES'!C$6:D$105,2,0))</f>
        <v>55.06</v>
      </c>
      <c r="N27" s="62">
        <f t="shared" si="2"/>
        <v>120174.21400000001</v>
      </c>
      <c r="O27" s="65"/>
      <c r="P27" s="65"/>
      <c r="Q27" s="66">
        <f t="shared" si="3"/>
        <v>120174.21400000001</v>
      </c>
      <c r="R27" s="175"/>
      <c r="S27" s="154">
        <f t="shared" si="4"/>
        <v>152471.03401249999</v>
      </c>
      <c r="T27" s="155">
        <f t="shared" si="5"/>
        <v>152471.03401249999</v>
      </c>
    </row>
    <row r="28" spans="1:22" s="7" customFormat="1" x14ac:dyDescent="0.25">
      <c r="A28" s="176">
        <f>IF(J28&lt;&gt;"",1+MAX($A$18:A27),"")</f>
        <v>8</v>
      </c>
      <c r="B28" s="54"/>
      <c r="C28" s="54"/>
      <c r="D28" s="105" t="s">
        <v>24</v>
      </c>
      <c r="E28" s="239" t="s">
        <v>25</v>
      </c>
      <c r="F28" s="234" t="s">
        <v>747</v>
      </c>
      <c r="G28" s="55">
        <v>1</v>
      </c>
      <c r="H28" s="56">
        <f>IF(VLOOKUP(J28,'HOURLY RATES'!B$116:C$124,2,0)=0,$J$3,VLOOKUP(J28,'HOURLY RATES'!B$116:C$124,2,0))</f>
        <v>0</v>
      </c>
      <c r="I28" s="57">
        <f t="shared" si="0"/>
        <v>1</v>
      </c>
      <c r="J28" s="104" t="s">
        <v>195</v>
      </c>
      <c r="K28" s="177"/>
      <c r="L28" s="64">
        <f t="shared" si="1"/>
        <v>0</v>
      </c>
      <c r="M28" s="62">
        <f>IF(VLOOKUP(E28,'HOURLY RATES'!C$6:D$105,2,0)=0,$E$3,VLOOKUP(E28,'HOURLY RATES'!C$6:D$105,2,0))</f>
        <v>55.06</v>
      </c>
      <c r="N28" s="62">
        <f t="shared" si="2"/>
        <v>0</v>
      </c>
      <c r="O28" s="65"/>
      <c r="P28" s="65"/>
      <c r="Q28" s="66">
        <f t="shared" si="3"/>
        <v>0</v>
      </c>
      <c r="R28" s="175"/>
      <c r="S28" s="154">
        <f t="shared" si="4"/>
        <v>0</v>
      </c>
      <c r="T28" s="155">
        <f t="shared" si="5"/>
        <v>0</v>
      </c>
    </row>
    <row r="29" spans="1:22" s="7" customFormat="1" x14ac:dyDescent="0.25">
      <c r="A29" s="176">
        <f>IF(J29&lt;&gt;"",1+MAX($A$18:A28),"")</f>
        <v>9</v>
      </c>
      <c r="B29" s="54"/>
      <c r="C29" s="54"/>
      <c r="D29" s="105" t="s">
        <v>24</v>
      </c>
      <c r="E29" s="239" t="s">
        <v>25</v>
      </c>
      <c r="F29" s="234" t="s">
        <v>199</v>
      </c>
      <c r="G29" s="55">
        <v>1</v>
      </c>
      <c r="H29" s="56">
        <f>IF(VLOOKUP(J29,'HOURLY RATES'!B$116:C$124,2,0)=0,$J$3,VLOOKUP(J29,'HOURLY RATES'!B$116:C$124,2,0))</f>
        <v>0</v>
      </c>
      <c r="I29" s="57">
        <f t="shared" si="0"/>
        <v>1</v>
      </c>
      <c r="J29" s="104" t="s">
        <v>195</v>
      </c>
      <c r="K29" s="177"/>
      <c r="L29" s="64">
        <f t="shared" si="1"/>
        <v>0</v>
      </c>
      <c r="M29" s="62">
        <f>IF(VLOOKUP(E29,'HOURLY RATES'!C$6:D$105,2,0)=0,$E$3,VLOOKUP(E29,'HOURLY RATES'!C$6:D$105,2,0))</f>
        <v>55.06</v>
      </c>
      <c r="N29" s="62">
        <f t="shared" si="2"/>
        <v>0</v>
      </c>
      <c r="O29" s="65"/>
      <c r="P29" s="65"/>
      <c r="Q29" s="66">
        <f t="shared" si="3"/>
        <v>0</v>
      </c>
      <c r="R29" s="175"/>
      <c r="S29" s="154">
        <f t="shared" si="4"/>
        <v>0</v>
      </c>
      <c r="T29" s="155">
        <f t="shared" si="5"/>
        <v>0</v>
      </c>
    </row>
    <row r="30" spans="1:22" s="7" customFormat="1" x14ac:dyDescent="0.25">
      <c r="A30" s="176">
        <f>IF(J30&lt;&gt;"",1+MAX($A$18:A29),"")</f>
        <v>10</v>
      </c>
      <c r="B30" s="54"/>
      <c r="C30" s="54"/>
      <c r="D30" s="105" t="s">
        <v>24</v>
      </c>
      <c r="E30" s="239" t="s">
        <v>25</v>
      </c>
      <c r="F30" s="234" t="s">
        <v>200</v>
      </c>
      <c r="G30" s="55">
        <v>1</v>
      </c>
      <c r="H30" s="56">
        <f>IF(VLOOKUP(J30,'HOURLY RATES'!B$116:C$124,2,0)=0,$J$3,VLOOKUP(J30,'HOURLY RATES'!B$116:C$124,2,0))</f>
        <v>0</v>
      </c>
      <c r="I30" s="57">
        <f t="shared" si="0"/>
        <v>1</v>
      </c>
      <c r="J30" s="104" t="s">
        <v>195</v>
      </c>
      <c r="K30" s="177"/>
      <c r="L30" s="64">
        <f t="shared" si="1"/>
        <v>0</v>
      </c>
      <c r="M30" s="62">
        <f>IF(VLOOKUP(E30,'HOURLY RATES'!C$6:D$105,2,0)=0,$E$3,VLOOKUP(E30,'HOURLY RATES'!C$6:D$105,2,0))</f>
        <v>55.06</v>
      </c>
      <c r="N30" s="62">
        <f t="shared" si="2"/>
        <v>0</v>
      </c>
      <c r="O30" s="65"/>
      <c r="P30" s="65"/>
      <c r="Q30" s="66">
        <f t="shared" si="3"/>
        <v>0</v>
      </c>
      <c r="R30" s="175"/>
      <c r="S30" s="154">
        <f t="shared" si="4"/>
        <v>0</v>
      </c>
      <c r="T30" s="155">
        <f t="shared" si="5"/>
        <v>0</v>
      </c>
    </row>
    <row r="31" spans="1:22" s="7" customFormat="1" x14ac:dyDescent="0.25">
      <c r="A31" s="176">
        <f>IF(J31&lt;&gt;"",1+MAX($A$18:A30),"")</f>
        <v>11</v>
      </c>
      <c r="B31" s="54"/>
      <c r="C31" s="54"/>
      <c r="D31" s="105" t="s">
        <v>24</v>
      </c>
      <c r="E31" s="239" t="s">
        <v>25</v>
      </c>
      <c r="F31" s="234" t="s">
        <v>748</v>
      </c>
      <c r="G31" s="55">
        <v>1</v>
      </c>
      <c r="H31" s="56">
        <f>IF(VLOOKUP(J31,'HOURLY RATES'!B$116:C$124,2,0)=0,$J$3,VLOOKUP(J31,'HOURLY RATES'!B$116:C$124,2,0))</f>
        <v>0</v>
      </c>
      <c r="I31" s="57">
        <f t="shared" si="0"/>
        <v>1</v>
      </c>
      <c r="J31" s="104" t="s">
        <v>195</v>
      </c>
      <c r="K31" s="177"/>
      <c r="L31" s="64">
        <f t="shared" si="1"/>
        <v>0</v>
      </c>
      <c r="M31" s="62">
        <f>IF(VLOOKUP(E31,'HOURLY RATES'!C$6:D$105,2,0)=0,$E$3,VLOOKUP(E31,'HOURLY RATES'!C$6:D$105,2,0))</f>
        <v>55.06</v>
      </c>
      <c r="N31" s="62">
        <f t="shared" si="2"/>
        <v>0</v>
      </c>
      <c r="O31" s="65"/>
      <c r="P31" s="65"/>
      <c r="Q31" s="66">
        <f t="shared" si="3"/>
        <v>0</v>
      </c>
      <c r="R31" s="175"/>
      <c r="S31" s="154">
        <f t="shared" si="4"/>
        <v>0</v>
      </c>
      <c r="T31" s="155">
        <f t="shared" si="5"/>
        <v>0</v>
      </c>
    </row>
    <row r="32" spans="1:22" s="7" customFormat="1" x14ac:dyDescent="0.25">
      <c r="A32" s="176" t="str">
        <f>IF(J32&lt;&gt;"",1+MAX($A$18:A31),"")</f>
        <v/>
      </c>
      <c r="B32" s="54"/>
      <c r="C32" s="54"/>
      <c r="D32" s="105"/>
      <c r="E32" s="239"/>
      <c r="F32" s="234" t="s">
        <v>219</v>
      </c>
      <c r="G32" s="55"/>
      <c r="H32" s="56"/>
      <c r="I32" s="57"/>
      <c r="J32" s="104"/>
      <c r="K32" s="177"/>
      <c r="L32" s="61"/>
      <c r="M32" s="62"/>
      <c r="N32" s="63"/>
      <c r="O32" s="65"/>
      <c r="P32" s="65"/>
      <c r="Q32" s="66"/>
      <c r="R32" s="175"/>
      <c r="S32" s="154"/>
      <c r="T32" s="155"/>
    </row>
    <row r="33" spans="1:20" s="7" customFormat="1" x14ac:dyDescent="0.25">
      <c r="A33" s="176" t="str">
        <f>IF(J33&lt;&gt;"",1+MAX($A$18:A32),"")</f>
        <v/>
      </c>
      <c r="B33" s="54"/>
      <c r="C33" s="54"/>
      <c r="D33" s="105"/>
      <c r="E33" s="239"/>
      <c r="F33" s="235" t="s">
        <v>50</v>
      </c>
      <c r="G33" s="55"/>
      <c r="H33" s="56"/>
      <c r="I33" s="57"/>
      <c r="J33" s="104"/>
      <c r="K33" s="177"/>
      <c r="L33" s="61"/>
      <c r="M33" s="62"/>
      <c r="N33" s="63"/>
      <c r="O33" s="65"/>
      <c r="P33" s="65"/>
      <c r="Q33" s="66"/>
      <c r="R33" s="175"/>
      <c r="S33" s="154"/>
      <c r="T33" s="155"/>
    </row>
    <row r="34" spans="1:20" s="7" customFormat="1" x14ac:dyDescent="0.25">
      <c r="A34" s="176">
        <f>IF(J34&lt;&gt;"",1+MAX($A$18:A33),"")</f>
        <v>12</v>
      </c>
      <c r="B34" s="54"/>
      <c r="C34" s="54"/>
      <c r="D34" s="105" t="s">
        <v>24</v>
      </c>
      <c r="E34" s="239" t="s">
        <v>25</v>
      </c>
      <c r="F34" s="234" t="s">
        <v>749</v>
      </c>
      <c r="G34" s="55">
        <v>1</v>
      </c>
      <c r="H34" s="56">
        <f>IF(VLOOKUP(J34,'HOURLY RATES'!B$116:C$124,2,0)=0,$J$3,VLOOKUP(J34,'HOURLY RATES'!B$116:C$124,2,0))</f>
        <v>0</v>
      </c>
      <c r="I34" s="57">
        <f t="shared" ref="I34:I36" si="6">(G34*(1+H34))</f>
        <v>1</v>
      </c>
      <c r="J34" s="104" t="s">
        <v>195</v>
      </c>
      <c r="K34" s="177">
        <f>0.288%*(U18)/M34</f>
        <v>628.5901495096258</v>
      </c>
      <c r="L34" s="64">
        <f t="shared" ref="L34:L36" si="7">K34*I34</f>
        <v>628.5901495096258</v>
      </c>
      <c r="M34" s="62">
        <f>IF(VLOOKUP(E34,'HOURLY RATES'!C$6:D$105,2,0)=0,$E$3,VLOOKUP(E34,'HOURLY RATES'!C$6:D$105,2,0))</f>
        <v>55.06</v>
      </c>
      <c r="N34" s="62">
        <f t="shared" ref="N34:N36" si="8">M34*L34</f>
        <v>34610.173631999998</v>
      </c>
      <c r="O34" s="65"/>
      <c r="P34" s="65"/>
      <c r="Q34" s="66">
        <f t="shared" ref="Q34:Q36" si="9">P34+N34</f>
        <v>34610.173631999998</v>
      </c>
      <c r="R34" s="175"/>
      <c r="S34" s="154">
        <f t="shared" ref="S34:S36" si="10">((((N34*(1+$D$7))+(P34*(1+$D$5+$D$6)))*(1+$D$8)))/I34</f>
        <v>43911.657795599989</v>
      </c>
      <c r="T34" s="155">
        <f t="shared" ref="T34:T36" si="11">S34*I34</f>
        <v>43911.657795599989</v>
      </c>
    </row>
    <row r="35" spans="1:20" s="7" customFormat="1" x14ac:dyDescent="0.25">
      <c r="A35" s="176">
        <f>IF(J35&lt;&gt;"",1+MAX($A$18:A34),"")</f>
        <v>13</v>
      </c>
      <c r="B35" s="54"/>
      <c r="C35" s="54"/>
      <c r="D35" s="105" t="s">
        <v>24</v>
      </c>
      <c r="E35" s="239" t="s">
        <v>25</v>
      </c>
      <c r="F35" s="234" t="s">
        <v>750</v>
      </c>
      <c r="G35" s="55">
        <v>1</v>
      </c>
      <c r="H35" s="56">
        <f>IF(VLOOKUP(J35,'HOURLY RATES'!B$116:C$124,2,0)=0,$J$3,VLOOKUP(J35,'HOURLY RATES'!B$116:C$124,2,0))</f>
        <v>0</v>
      </c>
      <c r="I35" s="57">
        <f t="shared" si="6"/>
        <v>1</v>
      </c>
      <c r="J35" s="104" t="s">
        <v>195</v>
      </c>
      <c r="K35" s="177">
        <f>0.257%*(U18)/M35</f>
        <v>560.92940424990923</v>
      </c>
      <c r="L35" s="64">
        <f t="shared" si="7"/>
        <v>560.92940424990923</v>
      </c>
      <c r="M35" s="62">
        <f>IF(VLOOKUP(E35,'HOURLY RATES'!C$6:D$105,2,0)=0,$E$3,VLOOKUP(E35,'HOURLY RATES'!C$6:D$105,2,0))</f>
        <v>55.06</v>
      </c>
      <c r="N35" s="62">
        <f t="shared" si="8"/>
        <v>30884.772998000004</v>
      </c>
      <c r="O35" s="65"/>
      <c r="P35" s="65"/>
      <c r="Q35" s="66">
        <f t="shared" si="9"/>
        <v>30884.772998000004</v>
      </c>
      <c r="R35" s="175"/>
      <c r="S35" s="154">
        <f t="shared" si="10"/>
        <v>39185.055741212505</v>
      </c>
      <c r="T35" s="155">
        <f t="shared" si="11"/>
        <v>39185.055741212505</v>
      </c>
    </row>
    <row r="36" spans="1:20" s="7" customFormat="1" x14ac:dyDescent="0.25">
      <c r="A36" s="176">
        <f>IF(J36&lt;&gt;"",1+MAX($A$18:A35),"")</f>
        <v>14</v>
      </c>
      <c r="B36" s="54"/>
      <c r="C36" s="54"/>
      <c r="D36" s="105" t="s">
        <v>24</v>
      </c>
      <c r="E36" s="239" t="s">
        <v>25</v>
      </c>
      <c r="F36" s="234" t="s">
        <v>751</v>
      </c>
      <c r="G36" s="55">
        <v>1</v>
      </c>
      <c r="H36" s="56">
        <f>IF(VLOOKUP(J36,'HOURLY RATES'!B$116:C$124,2,0)=0,$J$3,VLOOKUP(J36,'HOURLY RATES'!B$116:C$124,2,0))</f>
        <v>0</v>
      </c>
      <c r="I36" s="57">
        <f t="shared" si="6"/>
        <v>1</v>
      </c>
      <c r="J36" s="104" t="s">
        <v>195</v>
      </c>
      <c r="K36" s="177">
        <f>0.65%*(U18)/M36</f>
        <v>1418.6930457682529</v>
      </c>
      <c r="L36" s="64">
        <f t="shared" si="7"/>
        <v>1418.6930457682529</v>
      </c>
      <c r="M36" s="62">
        <f>IF(VLOOKUP(E36,'HOURLY RATES'!C$6:D$105,2,0)=0,$E$3,VLOOKUP(E36,'HOURLY RATES'!C$6:D$105,2,0))</f>
        <v>55.06</v>
      </c>
      <c r="N36" s="62">
        <f t="shared" si="8"/>
        <v>78113.239100000006</v>
      </c>
      <c r="O36" s="65"/>
      <c r="P36" s="65"/>
      <c r="Q36" s="66">
        <f t="shared" si="9"/>
        <v>78113.239100000006</v>
      </c>
      <c r="R36" s="175"/>
      <c r="S36" s="154">
        <f t="shared" si="10"/>
        <v>99106.172108125</v>
      </c>
      <c r="T36" s="155">
        <f t="shared" si="11"/>
        <v>99106.172108125</v>
      </c>
    </row>
    <row r="37" spans="1:20" s="7" customFormat="1" x14ac:dyDescent="0.25">
      <c r="A37" s="176" t="str">
        <f>IF(J37&lt;&gt;"",1+MAX($A$18:A36),"")</f>
        <v/>
      </c>
      <c r="B37" s="54"/>
      <c r="C37" s="54"/>
      <c r="D37" s="105"/>
      <c r="E37" s="239"/>
      <c r="F37" s="234" t="s">
        <v>219</v>
      </c>
      <c r="G37" s="55"/>
      <c r="H37" s="56"/>
      <c r="I37" s="57"/>
      <c r="J37" s="104"/>
      <c r="K37" s="177"/>
      <c r="L37" s="64"/>
      <c r="M37" s="62"/>
      <c r="N37" s="62"/>
      <c r="O37" s="65"/>
      <c r="P37" s="65"/>
      <c r="Q37" s="66"/>
      <c r="R37" s="175"/>
      <c r="S37" s="154"/>
      <c r="T37" s="155"/>
    </row>
    <row r="38" spans="1:20" s="7" customFormat="1" x14ac:dyDescent="0.25">
      <c r="A38" s="176" t="str">
        <f>IF(J38&lt;&gt;"",1+MAX($A$18:A37),"")</f>
        <v/>
      </c>
      <c r="B38" s="54"/>
      <c r="C38" s="54"/>
      <c r="D38" s="105"/>
      <c r="E38" s="239"/>
      <c r="F38" s="235" t="s">
        <v>752</v>
      </c>
      <c r="G38" s="55"/>
      <c r="H38" s="56"/>
      <c r="I38" s="57"/>
      <c r="J38" s="104"/>
      <c r="K38" s="177"/>
      <c r="L38" s="61"/>
      <c r="M38" s="62"/>
      <c r="N38" s="63"/>
      <c r="O38" s="65"/>
      <c r="P38" s="65"/>
      <c r="Q38" s="66"/>
      <c r="R38" s="175"/>
      <c r="S38" s="154"/>
      <c r="T38" s="155"/>
    </row>
    <row r="39" spans="1:20" s="7" customFormat="1" x14ac:dyDescent="0.25">
      <c r="A39" s="176">
        <f>IF(J39&lt;&gt;"",1+MAX($A$18:A38),"")</f>
        <v>15</v>
      </c>
      <c r="B39" s="54"/>
      <c r="C39" s="54"/>
      <c r="D39" s="105" t="s">
        <v>24</v>
      </c>
      <c r="E39" s="239" t="s">
        <v>25</v>
      </c>
      <c r="F39" s="234" t="s">
        <v>201</v>
      </c>
      <c r="G39" s="55">
        <v>1</v>
      </c>
      <c r="H39" s="56">
        <f>IF(VLOOKUP(J39,'HOURLY RATES'!B$116:C$124,2,0)=0,$J$3,VLOOKUP(J39,'HOURLY RATES'!B$116:C$124,2,0))</f>
        <v>0</v>
      </c>
      <c r="I39" s="57">
        <f t="shared" ref="I39:I44" si="12">(G39*(1+H39))</f>
        <v>1</v>
      </c>
      <c r="J39" s="104" t="s">
        <v>195</v>
      </c>
      <c r="K39" s="177"/>
      <c r="L39" s="64">
        <f t="shared" ref="L39:L44" si="13">K39*I39</f>
        <v>0</v>
      </c>
      <c r="M39" s="62">
        <f>IF(VLOOKUP(E39,'HOURLY RATES'!C$6:D$105,2,0)=0,$E$3,VLOOKUP(E39,'HOURLY RATES'!C$6:D$105,2,0))</f>
        <v>55.06</v>
      </c>
      <c r="N39" s="62">
        <f t="shared" ref="N39:N44" si="14">M39*L39</f>
        <v>0</v>
      </c>
      <c r="O39" s="65"/>
      <c r="P39" s="65"/>
      <c r="Q39" s="66">
        <f t="shared" si="3"/>
        <v>0</v>
      </c>
      <c r="R39" s="175"/>
      <c r="S39" s="154">
        <f t="shared" ref="S39:S44" si="15">((((N39*(1+$D$7))+(P39*(1+$D$5+$D$6)))*(1+$D$8)))/I39</f>
        <v>0</v>
      </c>
      <c r="T39" s="155">
        <f t="shared" ref="T39:T44" si="16">S39*I39</f>
        <v>0</v>
      </c>
    </row>
    <row r="40" spans="1:20" s="7" customFormat="1" x14ac:dyDescent="0.25">
      <c r="A40" s="176">
        <f>IF(J40&lt;&gt;"",1+MAX($A$18:A39),"")</f>
        <v>16</v>
      </c>
      <c r="B40" s="54"/>
      <c r="C40" s="54"/>
      <c r="D40" s="105" t="s">
        <v>24</v>
      </c>
      <c r="E40" s="239" t="s">
        <v>25</v>
      </c>
      <c r="F40" s="234" t="s">
        <v>202</v>
      </c>
      <c r="G40" s="55">
        <v>1</v>
      </c>
      <c r="H40" s="56">
        <f>IF(VLOOKUP(J40,'HOURLY RATES'!B$116:C$124,2,0)=0,$J$3,VLOOKUP(J40,'HOURLY RATES'!B$116:C$124,2,0))</f>
        <v>0</v>
      </c>
      <c r="I40" s="57">
        <f t="shared" si="12"/>
        <v>1</v>
      </c>
      <c r="J40" s="104" t="s">
        <v>195</v>
      </c>
      <c r="K40" s="177"/>
      <c r="L40" s="64">
        <f t="shared" si="13"/>
        <v>0</v>
      </c>
      <c r="M40" s="62">
        <f>IF(VLOOKUP(E40,'HOURLY RATES'!C$6:D$105,2,0)=0,$E$3,VLOOKUP(E40,'HOURLY RATES'!C$6:D$105,2,0))</f>
        <v>55.06</v>
      </c>
      <c r="N40" s="62">
        <f t="shared" si="14"/>
        <v>0</v>
      </c>
      <c r="O40" s="65"/>
      <c r="P40" s="65"/>
      <c r="Q40" s="66">
        <f t="shared" si="3"/>
        <v>0</v>
      </c>
      <c r="R40" s="175"/>
      <c r="S40" s="154">
        <f t="shared" si="15"/>
        <v>0</v>
      </c>
      <c r="T40" s="155">
        <f t="shared" si="16"/>
        <v>0</v>
      </c>
    </row>
    <row r="41" spans="1:20" s="7" customFormat="1" x14ac:dyDescent="0.25">
      <c r="A41" s="176">
        <f>IF(J41&lt;&gt;"",1+MAX($A$18:A40),"")</f>
        <v>17</v>
      </c>
      <c r="B41" s="54"/>
      <c r="C41" s="54"/>
      <c r="D41" s="105" t="s">
        <v>24</v>
      </c>
      <c r="E41" s="239" t="s">
        <v>25</v>
      </c>
      <c r="F41" s="234" t="s">
        <v>203</v>
      </c>
      <c r="G41" s="55">
        <v>1</v>
      </c>
      <c r="H41" s="56">
        <f>IF(VLOOKUP(J41,'HOURLY RATES'!B$116:C$124,2,0)=0,$J$3,VLOOKUP(J41,'HOURLY RATES'!B$116:C$124,2,0))</f>
        <v>0</v>
      </c>
      <c r="I41" s="57">
        <f t="shared" si="12"/>
        <v>1</v>
      </c>
      <c r="J41" s="104" t="s">
        <v>195</v>
      </c>
      <c r="K41" s="177"/>
      <c r="L41" s="64">
        <f t="shared" si="13"/>
        <v>0</v>
      </c>
      <c r="M41" s="62">
        <f>IF(VLOOKUP(E41,'HOURLY RATES'!C$6:D$105,2,0)=0,$E$3,VLOOKUP(E41,'HOURLY RATES'!C$6:D$105,2,0))</f>
        <v>55.06</v>
      </c>
      <c r="N41" s="62">
        <f t="shared" si="14"/>
        <v>0</v>
      </c>
      <c r="O41" s="65"/>
      <c r="P41" s="65"/>
      <c r="Q41" s="66">
        <f t="shared" si="3"/>
        <v>0</v>
      </c>
      <c r="R41" s="175"/>
      <c r="S41" s="154">
        <f t="shared" si="15"/>
        <v>0</v>
      </c>
      <c r="T41" s="155">
        <f t="shared" si="16"/>
        <v>0</v>
      </c>
    </row>
    <row r="42" spans="1:20" s="7" customFormat="1" x14ac:dyDescent="0.25">
      <c r="A42" s="176">
        <f>IF(J42&lt;&gt;"",1+MAX($A$18:A41),"")</f>
        <v>18</v>
      </c>
      <c r="B42" s="54"/>
      <c r="C42" s="54"/>
      <c r="D42" s="105" t="s">
        <v>24</v>
      </c>
      <c r="E42" s="239" t="s">
        <v>25</v>
      </c>
      <c r="F42" s="234" t="s">
        <v>204</v>
      </c>
      <c r="G42" s="55">
        <v>1</v>
      </c>
      <c r="H42" s="56">
        <f>IF(VLOOKUP(J42,'HOURLY RATES'!B$116:C$124,2,0)=0,$J$3,VLOOKUP(J42,'HOURLY RATES'!B$116:C$124,2,0))</f>
        <v>0</v>
      </c>
      <c r="I42" s="57">
        <f t="shared" si="12"/>
        <v>1</v>
      </c>
      <c r="J42" s="104" t="s">
        <v>195</v>
      </c>
      <c r="K42" s="177"/>
      <c r="L42" s="64">
        <f t="shared" si="13"/>
        <v>0</v>
      </c>
      <c r="M42" s="62">
        <f>IF(VLOOKUP(E42,'HOURLY RATES'!C$6:D$105,2,0)=0,$E$3,VLOOKUP(E42,'HOURLY RATES'!C$6:D$105,2,0))</f>
        <v>55.06</v>
      </c>
      <c r="N42" s="62">
        <f t="shared" si="14"/>
        <v>0</v>
      </c>
      <c r="O42" s="65"/>
      <c r="P42" s="65"/>
      <c r="Q42" s="66">
        <f t="shared" si="3"/>
        <v>0</v>
      </c>
      <c r="R42" s="175"/>
      <c r="S42" s="154">
        <f t="shared" si="15"/>
        <v>0</v>
      </c>
      <c r="T42" s="155">
        <f t="shared" si="16"/>
        <v>0</v>
      </c>
    </row>
    <row r="43" spans="1:20" s="7" customFormat="1" x14ac:dyDescent="0.25">
      <c r="A43" s="176">
        <f>IF(J43&lt;&gt;"",1+MAX($A$18:A42),"")</f>
        <v>19</v>
      </c>
      <c r="B43" s="54"/>
      <c r="C43" s="54"/>
      <c r="D43" s="105" t="s">
        <v>24</v>
      </c>
      <c r="E43" s="239" t="s">
        <v>25</v>
      </c>
      <c r="F43" s="234" t="s">
        <v>205</v>
      </c>
      <c r="G43" s="55">
        <v>1</v>
      </c>
      <c r="H43" s="56">
        <f>IF(VLOOKUP(J43,'HOURLY RATES'!B$116:C$124,2,0)=0,$J$3,VLOOKUP(J43,'HOURLY RATES'!B$116:C$124,2,0))</f>
        <v>0</v>
      </c>
      <c r="I43" s="57">
        <f t="shared" si="12"/>
        <v>1</v>
      </c>
      <c r="J43" s="104" t="s">
        <v>195</v>
      </c>
      <c r="K43" s="177"/>
      <c r="L43" s="64">
        <f t="shared" si="13"/>
        <v>0</v>
      </c>
      <c r="M43" s="62">
        <f>IF(VLOOKUP(E43,'HOURLY RATES'!C$6:D$105,2,0)=0,$E$3,VLOOKUP(E43,'HOURLY RATES'!C$6:D$105,2,0))</f>
        <v>55.06</v>
      </c>
      <c r="N43" s="62">
        <f t="shared" si="14"/>
        <v>0</v>
      </c>
      <c r="O43" s="65"/>
      <c r="P43" s="65"/>
      <c r="Q43" s="66">
        <f t="shared" si="3"/>
        <v>0</v>
      </c>
      <c r="R43" s="175"/>
      <c r="S43" s="154">
        <f t="shared" si="15"/>
        <v>0</v>
      </c>
      <c r="T43" s="155">
        <f t="shared" si="16"/>
        <v>0</v>
      </c>
    </row>
    <row r="44" spans="1:20" s="7" customFormat="1" x14ac:dyDescent="0.25">
      <c r="A44" s="178">
        <f>IF(J44&lt;&gt;"",1+MAX($A$18:A43),"")</f>
        <v>20</v>
      </c>
      <c r="B44" s="54"/>
      <c r="C44" s="54"/>
      <c r="D44" s="105" t="s">
        <v>24</v>
      </c>
      <c r="E44" s="239" t="s">
        <v>25</v>
      </c>
      <c r="F44" s="234" t="s">
        <v>206</v>
      </c>
      <c r="G44" s="55">
        <v>1</v>
      </c>
      <c r="H44" s="56">
        <f>IF(VLOOKUP(J44,'HOURLY RATES'!B$116:C$124,2,0)=0,$J$3,VLOOKUP(J44,'HOURLY RATES'!B$116:C$124,2,0))</f>
        <v>0</v>
      </c>
      <c r="I44" s="57">
        <f t="shared" si="12"/>
        <v>1</v>
      </c>
      <c r="J44" s="104" t="s">
        <v>195</v>
      </c>
      <c r="K44" s="177">
        <f>4.5%*($U$18)/M44</f>
        <v>9821.721086087904</v>
      </c>
      <c r="L44" s="64">
        <f t="shared" si="13"/>
        <v>9821.721086087904</v>
      </c>
      <c r="M44" s="62">
        <f>IF(VLOOKUP(E44,'HOURLY RATES'!C$6:D$105,2,0)=0,$E$3,VLOOKUP(E44,'HOURLY RATES'!C$6:D$105,2,0))</f>
        <v>55.06</v>
      </c>
      <c r="N44" s="62">
        <f t="shared" si="14"/>
        <v>540783.96299999999</v>
      </c>
      <c r="O44" s="65"/>
      <c r="P44" s="65"/>
      <c r="Q44" s="66">
        <f t="shared" si="3"/>
        <v>540783.96299999999</v>
      </c>
      <c r="R44" s="175"/>
      <c r="S44" s="154">
        <f t="shared" si="15"/>
        <v>686119.65305624995</v>
      </c>
      <c r="T44" s="155">
        <f t="shared" si="16"/>
        <v>686119.65305624995</v>
      </c>
    </row>
    <row r="45" spans="1:20" s="7" customFormat="1" x14ac:dyDescent="0.25">
      <c r="A45" s="176" t="str">
        <f>IF(J45&lt;&gt;"",1+MAX($A$18:A44),"")</f>
        <v/>
      </c>
      <c r="B45" s="54"/>
      <c r="C45" s="54"/>
      <c r="D45" s="105"/>
      <c r="E45" s="239"/>
      <c r="F45" s="234" t="s">
        <v>219</v>
      </c>
      <c r="G45" s="55"/>
      <c r="H45" s="56"/>
      <c r="I45" s="57"/>
      <c r="J45" s="104"/>
      <c r="K45" s="177"/>
      <c r="L45" s="61"/>
      <c r="M45" s="62"/>
      <c r="N45" s="62"/>
      <c r="O45" s="65"/>
      <c r="P45" s="65"/>
      <c r="Q45" s="66"/>
      <c r="R45" s="175"/>
      <c r="S45" s="154"/>
      <c r="T45" s="155"/>
    </row>
    <row r="46" spans="1:20" s="7" customFormat="1" x14ac:dyDescent="0.25">
      <c r="A46" s="176" t="str">
        <f>IF(J46&lt;&gt;"",1+MAX($A$18:A45),"")</f>
        <v/>
      </c>
      <c r="B46" s="54"/>
      <c r="C46" s="54"/>
      <c r="D46" s="105"/>
      <c r="E46" s="239"/>
      <c r="F46" s="235" t="s">
        <v>753</v>
      </c>
      <c r="G46" s="55"/>
      <c r="H46" s="56"/>
      <c r="I46" s="57"/>
      <c r="J46" s="104"/>
      <c r="K46" s="177"/>
      <c r="L46" s="61"/>
      <c r="M46" s="62"/>
      <c r="N46" s="62"/>
      <c r="O46" s="65"/>
      <c r="P46" s="65"/>
      <c r="Q46" s="66"/>
      <c r="R46" s="175"/>
      <c r="S46" s="154"/>
      <c r="T46" s="155"/>
    </row>
    <row r="47" spans="1:20" s="7" customFormat="1" x14ac:dyDescent="0.25">
      <c r="A47" s="176">
        <f>IF(J47&lt;&gt;"",1+MAX($A$18:A46),"")</f>
        <v>21</v>
      </c>
      <c r="B47" s="54"/>
      <c r="C47" s="54"/>
      <c r="D47" s="105" t="s">
        <v>24</v>
      </c>
      <c r="E47" s="239" t="s">
        <v>25</v>
      </c>
      <c r="F47" s="234" t="s">
        <v>207</v>
      </c>
      <c r="G47" s="55">
        <v>1</v>
      </c>
      <c r="H47" s="56">
        <f>IF(VLOOKUP(J47,'HOURLY RATES'!B$116:C$124,2,0)=0,$J$3,VLOOKUP(J47,'HOURLY RATES'!B$116:C$124,2,0))</f>
        <v>0</v>
      </c>
      <c r="I47" s="57">
        <f t="shared" ref="I47:I51" si="17">(G47*(1+H47))</f>
        <v>1</v>
      </c>
      <c r="J47" s="104" t="s">
        <v>195</v>
      </c>
      <c r="K47" s="177"/>
      <c r="L47" s="64">
        <f t="shared" ref="L47:L51" si="18">K47*I47</f>
        <v>0</v>
      </c>
      <c r="M47" s="62">
        <f>IF(VLOOKUP(E47,'HOURLY RATES'!C$6:D$105,2,0)=0,$E$3,VLOOKUP(E47,'HOURLY RATES'!C$6:D$105,2,0))</f>
        <v>55.06</v>
      </c>
      <c r="N47" s="62">
        <f t="shared" ref="N47:N51" si="19">M47*L47</f>
        <v>0</v>
      </c>
      <c r="O47" s="65"/>
      <c r="P47" s="65"/>
      <c r="Q47" s="66">
        <f t="shared" si="3"/>
        <v>0</v>
      </c>
      <c r="R47" s="175"/>
      <c r="S47" s="154">
        <f t="shared" ref="S47:S51" si="20">((((N47*(1+$D$7))+(P47*(1+$D$5+$D$6)))*(1+$D$8)))/I47</f>
        <v>0</v>
      </c>
      <c r="T47" s="155">
        <f t="shared" ref="T47:T51" si="21">S47*I47</f>
        <v>0</v>
      </c>
    </row>
    <row r="48" spans="1:20" s="7" customFormat="1" x14ac:dyDescent="0.25">
      <c r="A48" s="176">
        <f>IF(J48&lt;&gt;"",1+MAX($A$18:A47),"")</f>
        <v>22</v>
      </c>
      <c r="B48" s="54"/>
      <c r="C48" s="54"/>
      <c r="D48" s="105" t="s">
        <v>24</v>
      </c>
      <c r="E48" s="239" t="s">
        <v>25</v>
      </c>
      <c r="F48" s="234" t="s">
        <v>208</v>
      </c>
      <c r="G48" s="55">
        <v>1</v>
      </c>
      <c r="H48" s="56">
        <f>IF(VLOOKUP(J48,'HOURLY RATES'!B$116:C$124,2,0)=0,$J$3,VLOOKUP(J48,'HOURLY RATES'!B$116:C$124,2,0))</f>
        <v>0</v>
      </c>
      <c r="I48" s="57">
        <f t="shared" si="17"/>
        <v>1</v>
      </c>
      <c r="J48" s="104" t="s">
        <v>195</v>
      </c>
      <c r="K48" s="177"/>
      <c r="L48" s="64">
        <f t="shared" si="18"/>
        <v>0</v>
      </c>
      <c r="M48" s="62">
        <f>IF(VLOOKUP(E48,'HOURLY RATES'!C$6:D$105,2,0)=0,$E$3,VLOOKUP(E48,'HOURLY RATES'!C$6:D$105,2,0))</f>
        <v>55.06</v>
      </c>
      <c r="N48" s="62">
        <f t="shared" si="19"/>
        <v>0</v>
      </c>
      <c r="O48" s="65"/>
      <c r="P48" s="65"/>
      <c r="Q48" s="66">
        <f t="shared" si="3"/>
        <v>0</v>
      </c>
      <c r="R48" s="175"/>
      <c r="S48" s="154">
        <f t="shared" si="20"/>
        <v>0</v>
      </c>
      <c r="T48" s="155">
        <f t="shared" si="21"/>
        <v>0</v>
      </c>
    </row>
    <row r="49" spans="1:20" s="7" customFormat="1" x14ac:dyDescent="0.25">
      <c r="A49" s="176">
        <f>IF(J49&lt;&gt;"",1+MAX($A$18:A48),"")</f>
        <v>23</v>
      </c>
      <c r="B49" s="54"/>
      <c r="C49" s="54"/>
      <c r="D49" s="105" t="s">
        <v>24</v>
      </c>
      <c r="E49" s="239" t="s">
        <v>25</v>
      </c>
      <c r="F49" s="234" t="s">
        <v>209</v>
      </c>
      <c r="G49" s="55">
        <v>1</v>
      </c>
      <c r="H49" s="56">
        <f>IF(VLOOKUP(J49,'HOURLY RATES'!B$116:C$124,2,0)=0,$J$3,VLOOKUP(J49,'HOURLY RATES'!B$116:C$124,2,0))</f>
        <v>0</v>
      </c>
      <c r="I49" s="57">
        <f t="shared" si="17"/>
        <v>1</v>
      </c>
      <c r="J49" s="104" t="s">
        <v>195</v>
      </c>
      <c r="K49" s="177"/>
      <c r="L49" s="64">
        <f t="shared" si="18"/>
        <v>0</v>
      </c>
      <c r="M49" s="62">
        <f>IF(VLOOKUP(E49,'HOURLY RATES'!C$6:D$105,2,0)=0,$E$3,VLOOKUP(E49,'HOURLY RATES'!C$6:D$105,2,0))</f>
        <v>55.06</v>
      </c>
      <c r="N49" s="62">
        <f t="shared" si="19"/>
        <v>0</v>
      </c>
      <c r="O49" s="65"/>
      <c r="P49" s="65"/>
      <c r="Q49" s="66">
        <f t="shared" si="3"/>
        <v>0</v>
      </c>
      <c r="R49" s="175"/>
      <c r="S49" s="154">
        <f t="shared" si="20"/>
        <v>0</v>
      </c>
      <c r="T49" s="155">
        <f t="shared" si="21"/>
        <v>0</v>
      </c>
    </row>
    <row r="50" spans="1:20" s="7" customFormat="1" x14ac:dyDescent="0.25">
      <c r="A50" s="176">
        <f>IF(J50&lt;&gt;"",1+MAX($A$18:A49),"")</f>
        <v>24</v>
      </c>
      <c r="B50" s="54"/>
      <c r="C50" s="54"/>
      <c r="D50" s="105" t="s">
        <v>24</v>
      </c>
      <c r="E50" s="239" t="s">
        <v>25</v>
      </c>
      <c r="F50" s="234" t="s">
        <v>754</v>
      </c>
      <c r="G50" s="55">
        <v>1</v>
      </c>
      <c r="H50" s="56">
        <f>IF(VLOOKUP(J50,'HOURLY RATES'!B$116:C$124,2,0)=0,$J$3,VLOOKUP(J50,'HOURLY RATES'!B$116:C$124,2,0))</f>
        <v>0</v>
      </c>
      <c r="I50" s="57">
        <f t="shared" si="17"/>
        <v>1</v>
      </c>
      <c r="J50" s="104" t="s">
        <v>195</v>
      </c>
      <c r="K50" s="177"/>
      <c r="L50" s="64">
        <f t="shared" si="18"/>
        <v>0</v>
      </c>
      <c r="M50" s="62">
        <f>IF(VLOOKUP(E50,'HOURLY RATES'!C$6:D$105,2,0)=0,$E$3,VLOOKUP(E50,'HOURLY RATES'!C$6:D$105,2,0))</f>
        <v>55.06</v>
      </c>
      <c r="N50" s="62">
        <f t="shared" si="19"/>
        <v>0</v>
      </c>
      <c r="O50" s="65"/>
      <c r="P50" s="65"/>
      <c r="Q50" s="66">
        <f t="shared" si="3"/>
        <v>0</v>
      </c>
      <c r="R50" s="175"/>
      <c r="S50" s="154">
        <f t="shared" si="20"/>
        <v>0</v>
      </c>
      <c r="T50" s="155">
        <f t="shared" si="21"/>
        <v>0</v>
      </c>
    </row>
    <row r="51" spans="1:20" s="7" customFormat="1" x14ac:dyDescent="0.25">
      <c r="A51" s="176">
        <f>IF(J51&lt;&gt;"",1+MAX($A$18:A50),"")</f>
        <v>25</v>
      </c>
      <c r="B51" s="54"/>
      <c r="C51" s="54"/>
      <c r="D51" s="105" t="s">
        <v>24</v>
      </c>
      <c r="E51" s="239" t="s">
        <v>25</v>
      </c>
      <c r="F51" s="234" t="s">
        <v>210</v>
      </c>
      <c r="G51" s="55">
        <v>1</v>
      </c>
      <c r="H51" s="56">
        <f>IF(VLOOKUP(J51,'HOURLY RATES'!B$116:C$124,2,0)=0,$J$3,VLOOKUP(J51,'HOURLY RATES'!B$116:C$124,2,0))</f>
        <v>0</v>
      </c>
      <c r="I51" s="57">
        <f t="shared" si="17"/>
        <v>1</v>
      </c>
      <c r="J51" s="104" t="s">
        <v>195</v>
      </c>
      <c r="K51" s="177"/>
      <c r="L51" s="64">
        <f t="shared" si="18"/>
        <v>0</v>
      </c>
      <c r="M51" s="62">
        <f>IF(VLOOKUP(E51,'HOURLY RATES'!C$6:D$105,2,0)=0,$E$3,VLOOKUP(E51,'HOURLY RATES'!C$6:D$105,2,0))</f>
        <v>55.06</v>
      </c>
      <c r="N51" s="62">
        <f t="shared" si="19"/>
        <v>0</v>
      </c>
      <c r="O51" s="65"/>
      <c r="P51" s="65"/>
      <c r="Q51" s="66">
        <f t="shared" si="3"/>
        <v>0</v>
      </c>
      <c r="R51" s="175"/>
      <c r="S51" s="154">
        <f t="shared" si="20"/>
        <v>0</v>
      </c>
      <c r="T51" s="155">
        <f t="shared" si="21"/>
        <v>0</v>
      </c>
    </row>
    <row r="52" spans="1:20" s="7" customFormat="1" x14ac:dyDescent="0.25">
      <c r="A52" s="176" t="str">
        <f>IF(J52&lt;&gt;"",1+MAX($A$18:A51),"")</f>
        <v/>
      </c>
      <c r="B52" s="54"/>
      <c r="C52" s="54"/>
      <c r="D52" s="105"/>
      <c r="E52" s="239"/>
      <c r="F52" s="234" t="s">
        <v>219</v>
      </c>
      <c r="G52" s="55"/>
      <c r="H52" s="56"/>
      <c r="I52" s="57"/>
      <c r="J52" s="104"/>
      <c r="K52" s="177"/>
      <c r="L52" s="61"/>
      <c r="M52" s="62"/>
      <c r="N52" s="62"/>
      <c r="O52" s="65"/>
      <c r="P52" s="65"/>
      <c r="Q52" s="66"/>
      <c r="R52" s="175"/>
      <c r="S52" s="154"/>
      <c r="T52" s="155"/>
    </row>
    <row r="53" spans="1:20" s="7" customFormat="1" x14ac:dyDescent="0.25">
      <c r="A53" s="176" t="str">
        <f>IF(J53&lt;&gt;"",1+MAX($A$18:A52),"")</f>
        <v/>
      </c>
      <c r="B53" s="54"/>
      <c r="C53" s="54"/>
      <c r="D53" s="105"/>
      <c r="E53" s="239"/>
      <c r="F53" s="235" t="s">
        <v>755</v>
      </c>
      <c r="G53" s="55"/>
      <c r="H53" s="56"/>
      <c r="I53" s="57"/>
      <c r="J53" s="104"/>
      <c r="K53" s="177"/>
      <c r="L53" s="61"/>
      <c r="M53" s="62"/>
      <c r="N53" s="62"/>
      <c r="O53" s="65"/>
      <c r="P53" s="65"/>
      <c r="Q53" s="66"/>
      <c r="R53" s="175"/>
      <c r="S53" s="154"/>
      <c r="T53" s="155"/>
    </row>
    <row r="54" spans="1:20" s="7" customFormat="1" x14ac:dyDescent="0.25">
      <c r="A54" s="176">
        <f>IF(J54&lt;&gt;"",1+MAX($A$18:A53),"")</f>
        <v>26</v>
      </c>
      <c r="B54" s="54"/>
      <c r="C54" s="67"/>
      <c r="D54" s="105" t="s">
        <v>24</v>
      </c>
      <c r="E54" s="239" t="s">
        <v>25</v>
      </c>
      <c r="F54" s="234" t="s">
        <v>211</v>
      </c>
      <c r="G54" s="55">
        <v>1</v>
      </c>
      <c r="H54" s="56">
        <f>IF(VLOOKUP(J54,'HOURLY RATES'!B$116:C$124,2,0)=0,$J$3,VLOOKUP(J54,'HOURLY RATES'!B$116:C$124,2,0))</f>
        <v>0</v>
      </c>
      <c r="I54" s="57">
        <f t="shared" ref="I54:I57" si="22">(G54*(1+H54))</f>
        <v>1</v>
      </c>
      <c r="J54" s="104" t="s">
        <v>195</v>
      </c>
      <c r="K54" s="177"/>
      <c r="L54" s="64">
        <f t="shared" ref="L54:L57" si="23">K54*I54</f>
        <v>0</v>
      </c>
      <c r="M54" s="62">
        <f>IF(VLOOKUP(E54,'HOURLY RATES'!C$6:D$105,2,0)=0,$E$3,VLOOKUP(E54,'HOURLY RATES'!C$6:D$105,2,0))</f>
        <v>55.06</v>
      </c>
      <c r="N54" s="62">
        <f t="shared" ref="N54:N57" si="24">M54*L54</f>
        <v>0</v>
      </c>
      <c r="O54" s="65"/>
      <c r="P54" s="65"/>
      <c r="Q54" s="66">
        <f t="shared" si="3"/>
        <v>0</v>
      </c>
      <c r="R54" s="175"/>
      <c r="S54" s="154">
        <f t="shared" ref="S54:S57" si="25">((((N54*(1+$D$7))+(P54*(1+$D$5+$D$6)))*(1+$D$8)))/I54</f>
        <v>0</v>
      </c>
      <c r="T54" s="155">
        <f t="shared" ref="T54:T57" si="26">S54*I54</f>
        <v>0</v>
      </c>
    </row>
    <row r="55" spans="1:20" s="7" customFormat="1" x14ac:dyDescent="0.25">
      <c r="A55" s="176">
        <f>IF(J55&lt;&gt;"",1+MAX($A$18:A54),"")</f>
        <v>27</v>
      </c>
      <c r="B55" s="54"/>
      <c r="C55" s="67"/>
      <c r="D55" s="105" t="s">
        <v>24</v>
      </c>
      <c r="E55" s="239" t="s">
        <v>25</v>
      </c>
      <c r="F55" s="234" t="s">
        <v>212</v>
      </c>
      <c r="G55" s="55">
        <v>1</v>
      </c>
      <c r="H55" s="56">
        <f>IF(VLOOKUP(J55,'HOURLY RATES'!B$116:C$124,2,0)=0,$J$3,VLOOKUP(J55,'HOURLY RATES'!B$116:C$124,2,0))</f>
        <v>0</v>
      </c>
      <c r="I55" s="57">
        <f t="shared" si="22"/>
        <v>1</v>
      </c>
      <c r="J55" s="104" t="s">
        <v>195</v>
      </c>
      <c r="K55" s="177">
        <f>0.65%*(U18)/M55</f>
        <v>1418.6930457682529</v>
      </c>
      <c r="L55" s="64">
        <f t="shared" si="23"/>
        <v>1418.6930457682529</v>
      </c>
      <c r="M55" s="62">
        <f>IF(VLOOKUP(E55,'HOURLY RATES'!C$6:D$105,2,0)=0,$E$3,VLOOKUP(E55,'HOURLY RATES'!C$6:D$105,2,0))</f>
        <v>55.06</v>
      </c>
      <c r="N55" s="62">
        <f t="shared" si="24"/>
        <v>78113.239100000006</v>
      </c>
      <c r="O55" s="65"/>
      <c r="P55" s="65"/>
      <c r="Q55" s="66">
        <f t="shared" si="3"/>
        <v>78113.239100000006</v>
      </c>
      <c r="R55" s="175"/>
      <c r="S55" s="154">
        <f t="shared" si="25"/>
        <v>99106.172108125</v>
      </c>
      <c r="T55" s="155">
        <f t="shared" si="26"/>
        <v>99106.172108125</v>
      </c>
    </row>
    <row r="56" spans="1:20" s="7" customFormat="1" x14ac:dyDescent="0.25">
      <c r="A56" s="176">
        <f>IF(J56&lt;&gt;"",1+MAX($A$18:A55),"")</f>
        <v>28</v>
      </c>
      <c r="B56" s="54"/>
      <c r="C56" s="67"/>
      <c r="D56" s="105" t="s">
        <v>24</v>
      </c>
      <c r="E56" s="239" t="s">
        <v>25</v>
      </c>
      <c r="F56" s="234" t="s">
        <v>756</v>
      </c>
      <c r="G56" s="55">
        <v>1</v>
      </c>
      <c r="H56" s="56">
        <f>IF(VLOOKUP(J56,'HOURLY RATES'!B$116:C$124,2,0)=0,$J$3,VLOOKUP(J56,'HOURLY RATES'!B$116:C$124,2,0))</f>
        <v>0</v>
      </c>
      <c r="I56" s="57">
        <f t="shared" si="22"/>
        <v>1</v>
      </c>
      <c r="J56" s="104" t="s">
        <v>195</v>
      </c>
      <c r="K56" s="177"/>
      <c r="L56" s="64">
        <f t="shared" si="23"/>
        <v>0</v>
      </c>
      <c r="M56" s="62">
        <f>IF(VLOOKUP(E56,'HOURLY RATES'!C$6:D$105,2,0)=0,$E$3,VLOOKUP(E56,'HOURLY RATES'!C$6:D$105,2,0))</f>
        <v>55.06</v>
      </c>
      <c r="N56" s="62">
        <f t="shared" si="24"/>
        <v>0</v>
      </c>
      <c r="O56" s="65"/>
      <c r="P56" s="65"/>
      <c r="Q56" s="66">
        <f t="shared" si="3"/>
        <v>0</v>
      </c>
      <c r="R56" s="175"/>
      <c r="S56" s="154">
        <f t="shared" si="25"/>
        <v>0</v>
      </c>
      <c r="T56" s="155">
        <f t="shared" si="26"/>
        <v>0</v>
      </c>
    </row>
    <row r="57" spans="1:20" s="7" customFormat="1" x14ac:dyDescent="0.25">
      <c r="A57" s="176">
        <f>IF(J57&lt;&gt;"",1+MAX($A$18:A56),"")</f>
        <v>29</v>
      </c>
      <c r="B57" s="54"/>
      <c r="C57" s="67"/>
      <c r="D57" s="105" t="s">
        <v>24</v>
      </c>
      <c r="E57" s="239" t="s">
        <v>25</v>
      </c>
      <c r="F57" s="234" t="s">
        <v>213</v>
      </c>
      <c r="G57" s="55">
        <v>1</v>
      </c>
      <c r="H57" s="56">
        <f>IF(VLOOKUP(J57,'HOURLY RATES'!B$116:C$124,2,0)=0,$J$3,VLOOKUP(J57,'HOURLY RATES'!B$116:C$124,2,0))</f>
        <v>0</v>
      </c>
      <c r="I57" s="57">
        <f t="shared" si="22"/>
        <v>1</v>
      </c>
      <c r="J57" s="104" t="s">
        <v>195</v>
      </c>
      <c r="K57" s="177"/>
      <c r="L57" s="64">
        <f t="shared" si="23"/>
        <v>0</v>
      </c>
      <c r="M57" s="62">
        <f>IF(VLOOKUP(E57,'HOURLY RATES'!C$6:D$105,2,0)=0,$E$3,VLOOKUP(E57,'HOURLY RATES'!C$6:D$105,2,0))</f>
        <v>55.06</v>
      </c>
      <c r="N57" s="62">
        <f t="shared" si="24"/>
        <v>0</v>
      </c>
      <c r="O57" s="65"/>
      <c r="P57" s="65"/>
      <c r="Q57" s="66">
        <f t="shared" si="3"/>
        <v>0</v>
      </c>
      <c r="R57" s="175"/>
      <c r="S57" s="154">
        <f t="shared" si="25"/>
        <v>0</v>
      </c>
      <c r="T57" s="155">
        <f t="shared" si="26"/>
        <v>0</v>
      </c>
    </row>
    <row r="58" spans="1:20" s="7" customFormat="1" x14ac:dyDescent="0.25">
      <c r="A58" s="176" t="str">
        <f>IF(J58&lt;&gt;"",1+MAX($A$18:A57),"")</f>
        <v/>
      </c>
      <c r="B58" s="54"/>
      <c r="C58" s="67"/>
      <c r="D58" s="105"/>
      <c r="E58" s="239"/>
      <c r="F58" s="234" t="s">
        <v>219</v>
      </c>
      <c r="G58" s="55"/>
      <c r="H58" s="56"/>
      <c r="I58" s="57"/>
      <c r="J58" s="104"/>
      <c r="K58" s="177"/>
      <c r="L58" s="61"/>
      <c r="M58" s="62"/>
      <c r="N58" s="62"/>
      <c r="O58" s="65"/>
      <c r="P58" s="65"/>
      <c r="Q58" s="66"/>
      <c r="R58" s="175"/>
      <c r="S58" s="154"/>
      <c r="T58" s="155"/>
    </row>
    <row r="59" spans="1:20" s="7" customFormat="1" x14ac:dyDescent="0.25">
      <c r="A59" s="176" t="str">
        <f>IF(J59&lt;&gt;"",1+MAX($A$18:A58),"")</f>
        <v/>
      </c>
      <c r="B59" s="54"/>
      <c r="C59" s="67"/>
      <c r="D59" s="105"/>
      <c r="E59" s="239"/>
      <c r="F59" s="235" t="s">
        <v>214</v>
      </c>
      <c r="G59" s="55"/>
      <c r="H59" s="56"/>
      <c r="I59" s="57"/>
      <c r="J59" s="104"/>
      <c r="K59" s="177"/>
      <c r="L59" s="61"/>
      <c r="M59" s="62"/>
      <c r="N59" s="62"/>
      <c r="O59" s="65"/>
      <c r="P59" s="65"/>
      <c r="Q59" s="66"/>
      <c r="R59" s="175"/>
      <c r="S59" s="154"/>
      <c r="T59" s="155"/>
    </row>
    <row r="60" spans="1:20" s="7" customFormat="1" x14ac:dyDescent="0.25">
      <c r="A60" s="176">
        <f>IF(J60&lt;&gt;"",1+MAX($A$18:A59),"")</f>
        <v>30</v>
      </c>
      <c r="B60" s="54"/>
      <c r="C60" s="67"/>
      <c r="D60" s="105" t="s">
        <v>24</v>
      </c>
      <c r="E60" s="239" t="s">
        <v>25</v>
      </c>
      <c r="F60" s="234" t="s">
        <v>215</v>
      </c>
      <c r="G60" s="55">
        <v>1</v>
      </c>
      <c r="H60" s="56">
        <f>IF(VLOOKUP(J60,'HOURLY RATES'!B$116:C$124,2,0)=0,$J$3,VLOOKUP(J60,'HOURLY RATES'!B$116:C$124,2,0))</f>
        <v>0</v>
      </c>
      <c r="I60" s="57">
        <f t="shared" ref="I60:I62" si="27">(G60*(1+H60))</f>
        <v>1</v>
      </c>
      <c r="J60" s="104" t="s">
        <v>195</v>
      </c>
      <c r="K60" s="177"/>
      <c r="L60" s="64">
        <f t="shared" ref="L60:L62" si="28">K60*I60</f>
        <v>0</v>
      </c>
      <c r="M60" s="62">
        <f>IF(VLOOKUP(E60,'HOURLY RATES'!C$6:D$105,2,0)=0,$E$3,VLOOKUP(E60,'HOURLY RATES'!C$6:D$105,2,0))</f>
        <v>55.06</v>
      </c>
      <c r="N60" s="62">
        <f t="shared" ref="N60:N62" si="29">M60*L60</f>
        <v>0</v>
      </c>
      <c r="O60" s="65"/>
      <c r="P60" s="65"/>
      <c r="Q60" s="66">
        <f t="shared" si="3"/>
        <v>0</v>
      </c>
      <c r="R60" s="175"/>
      <c r="S60" s="154">
        <f t="shared" ref="S60:S62" si="30">((((N60*(1+$D$7))+(P60*(1+$D$5+$D$6)))*(1+$D$8)))/I60</f>
        <v>0</v>
      </c>
      <c r="T60" s="155">
        <f t="shared" ref="T60:T62" si="31">S60*I60</f>
        <v>0</v>
      </c>
    </row>
    <row r="61" spans="1:20" s="7" customFormat="1" x14ac:dyDescent="0.25">
      <c r="A61" s="176">
        <f>IF(J61&lt;&gt;"",1+MAX($A$18:A60),"")</f>
        <v>31</v>
      </c>
      <c r="B61" s="54"/>
      <c r="C61" s="67"/>
      <c r="D61" s="105" t="s">
        <v>24</v>
      </c>
      <c r="E61" s="239" t="s">
        <v>25</v>
      </c>
      <c r="F61" s="234" t="s">
        <v>216</v>
      </c>
      <c r="G61" s="55">
        <v>1</v>
      </c>
      <c r="H61" s="56">
        <f>IF(VLOOKUP(J61,'HOURLY RATES'!B$116:C$124,2,0)=0,$J$3,VLOOKUP(J61,'HOURLY RATES'!B$116:C$124,2,0))</f>
        <v>0</v>
      </c>
      <c r="I61" s="57">
        <f t="shared" si="27"/>
        <v>1</v>
      </c>
      <c r="J61" s="104" t="s">
        <v>195</v>
      </c>
      <c r="K61" s="177"/>
      <c r="L61" s="64">
        <f t="shared" si="28"/>
        <v>0</v>
      </c>
      <c r="M61" s="62">
        <f>IF(VLOOKUP(E61,'HOURLY RATES'!C$6:D$105,2,0)=0,$E$3,VLOOKUP(E61,'HOURLY RATES'!C$6:D$105,2,0))</f>
        <v>55.06</v>
      </c>
      <c r="N61" s="62">
        <f t="shared" si="29"/>
        <v>0</v>
      </c>
      <c r="O61" s="65"/>
      <c r="P61" s="65"/>
      <c r="Q61" s="66">
        <f t="shared" si="3"/>
        <v>0</v>
      </c>
      <c r="R61" s="175"/>
      <c r="S61" s="154">
        <f t="shared" si="30"/>
        <v>0</v>
      </c>
      <c r="T61" s="155">
        <f t="shared" si="31"/>
        <v>0</v>
      </c>
    </row>
    <row r="62" spans="1:20" s="7" customFormat="1" x14ac:dyDescent="0.25">
      <c r="A62" s="176">
        <f>IF(J62&lt;&gt;"",1+MAX($A$18:A61),"")</f>
        <v>32</v>
      </c>
      <c r="B62" s="54"/>
      <c r="C62" s="67"/>
      <c r="D62" s="105" t="s">
        <v>24</v>
      </c>
      <c r="E62" s="239" t="s">
        <v>25</v>
      </c>
      <c r="F62" s="234" t="s">
        <v>217</v>
      </c>
      <c r="G62" s="55">
        <v>1</v>
      </c>
      <c r="H62" s="56">
        <f>IF(VLOOKUP(J62,'HOURLY RATES'!B$116:C$124,2,0)=0,$J$3,VLOOKUP(J62,'HOURLY RATES'!B$116:C$124,2,0))</f>
        <v>0</v>
      </c>
      <c r="I62" s="57">
        <f t="shared" si="27"/>
        <v>1</v>
      </c>
      <c r="J62" s="104" t="s">
        <v>195</v>
      </c>
      <c r="K62" s="177"/>
      <c r="L62" s="64">
        <f t="shared" si="28"/>
        <v>0</v>
      </c>
      <c r="M62" s="62">
        <f>IF(VLOOKUP(E62,'HOURLY RATES'!C$6:D$105,2,0)=0,$E$3,VLOOKUP(E62,'HOURLY RATES'!C$6:D$105,2,0))</f>
        <v>55.06</v>
      </c>
      <c r="N62" s="62">
        <f t="shared" si="29"/>
        <v>0</v>
      </c>
      <c r="O62" s="65"/>
      <c r="P62" s="65"/>
      <c r="Q62" s="66">
        <f t="shared" si="3"/>
        <v>0</v>
      </c>
      <c r="R62" s="175"/>
      <c r="S62" s="154">
        <f t="shared" si="30"/>
        <v>0</v>
      </c>
      <c r="T62" s="155">
        <f t="shared" si="31"/>
        <v>0</v>
      </c>
    </row>
    <row r="63" spans="1:20" s="7" customFormat="1" x14ac:dyDescent="0.25">
      <c r="A63" s="176" t="str">
        <f>IF(J63&lt;&gt;"",1+MAX($A$18:A62),"")</f>
        <v/>
      </c>
      <c r="B63" s="54"/>
      <c r="C63" s="67"/>
      <c r="D63" s="105"/>
      <c r="E63" s="239"/>
      <c r="F63" s="234" t="s">
        <v>219</v>
      </c>
      <c r="G63" s="55"/>
      <c r="H63" s="56"/>
      <c r="I63" s="57"/>
      <c r="J63" s="104"/>
      <c r="K63" s="177"/>
      <c r="L63" s="61"/>
      <c r="M63" s="62"/>
      <c r="N63" s="62"/>
      <c r="O63" s="65"/>
      <c r="P63" s="65"/>
      <c r="Q63" s="66"/>
      <c r="R63" s="175"/>
      <c r="S63" s="154"/>
      <c r="T63" s="155"/>
    </row>
    <row r="64" spans="1:20" s="7" customFormat="1" x14ac:dyDescent="0.25">
      <c r="A64" s="176" t="str">
        <f>IF(J64&lt;&gt;"",1+MAX($A$18:A63),"")</f>
        <v/>
      </c>
      <c r="B64" s="54"/>
      <c r="C64" s="67"/>
      <c r="D64" s="105"/>
      <c r="E64" s="239"/>
      <c r="F64" s="235" t="s">
        <v>218</v>
      </c>
      <c r="G64" s="55"/>
      <c r="H64" s="56"/>
      <c r="I64" s="57"/>
      <c r="J64" s="104"/>
      <c r="K64" s="177"/>
      <c r="L64" s="64"/>
      <c r="M64" s="62"/>
      <c r="N64" s="62"/>
      <c r="O64" s="65"/>
      <c r="P64" s="65"/>
      <c r="Q64" s="66"/>
      <c r="R64" s="175"/>
      <c r="S64" s="154"/>
      <c r="T64" s="155"/>
    </row>
    <row r="65" spans="1:20" s="7" customFormat="1" x14ac:dyDescent="0.25">
      <c r="A65" s="176">
        <f>IF(J65&lt;&gt;"",1+MAX($A$18:A64),"")</f>
        <v>33</v>
      </c>
      <c r="B65" s="54"/>
      <c r="C65" s="67"/>
      <c r="D65" s="105" t="s">
        <v>24</v>
      </c>
      <c r="E65" s="239" t="s">
        <v>25</v>
      </c>
      <c r="F65" s="234" t="s">
        <v>218</v>
      </c>
      <c r="G65" s="55">
        <v>1</v>
      </c>
      <c r="H65" s="56">
        <f>IF(VLOOKUP(J65,'HOURLY RATES'!B$116:C$124,2,0)=0,$J$3,VLOOKUP(J65,'HOURLY RATES'!B$116:C$124,2,0))</f>
        <v>0</v>
      </c>
      <c r="I65" s="57">
        <f>(G65*(1+H65))</f>
        <v>1</v>
      </c>
      <c r="J65" s="104" t="s">
        <v>195</v>
      </c>
      <c r="K65" s="177">
        <f>9%*($U$18)/M65</f>
        <v>19643.442172175808</v>
      </c>
      <c r="L65" s="64">
        <f t="shared" ref="L65" si="32">K65*I65</f>
        <v>19643.442172175808</v>
      </c>
      <c r="M65" s="62">
        <f>IF(VLOOKUP(E65,'HOURLY RATES'!C$6:D$105,2,0)=0,$E$3,VLOOKUP(E65,'HOURLY RATES'!C$6:D$105,2,0))</f>
        <v>55.06</v>
      </c>
      <c r="N65" s="62">
        <f t="shared" ref="N65" si="33">M65*L65</f>
        <v>1081567.926</v>
      </c>
      <c r="O65" s="65"/>
      <c r="P65" s="65"/>
      <c r="Q65" s="66">
        <f t="shared" ref="Q65" si="34">P65+N65</f>
        <v>1081567.926</v>
      </c>
      <c r="R65" s="175"/>
      <c r="S65" s="154">
        <f>((((N65*(1+$D$7))+(P65*(1+$D$5+$D$6)))*(1+$D$8)))/I65</f>
        <v>1372239.3061124999</v>
      </c>
      <c r="T65" s="155">
        <f>S65*I65</f>
        <v>1372239.3061124999</v>
      </c>
    </row>
    <row r="66" spans="1:20" s="7" customFormat="1" x14ac:dyDescent="0.25">
      <c r="A66" s="176" t="str">
        <f>IF(J66&lt;&gt;"",1+MAX($A$18:A65),"")</f>
        <v/>
      </c>
      <c r="B66" s="54"/>
      <c r="C66" s="67"/>
      <c r="D66" s="105"/>
      <c r="E66" s="239"/>
      <c r="F66" s="234" t="s">
        <v>219</v>
      </c>
      <c r="G66" s="55"/>
      <c r="H66" s="56"/>
      <c r="I66" s="57"/>
      <c r="J66" s="104"/>
      <c r="K66" s="177"/>
      <c r="L66" s="64"/>
      <c r="M66" s="62"/>
      <c r="N66" s="62"/>
      <c r="O66" s="65"/>
      <c r="P66" s="65"/>
      <c r="Q66" s="66"/>
      <c r="R66" s="175"/>
      <c r="S66" s="154"/>
      <c r="T66" s="155"/>
    </row>
    <row r="67" spans="1:20" s="7" customFormat="1" x14ac:dyDescent="0.25">
      <c r="A67" s="253" t="str">
        <f>IF(J67&lt;&gt;"",1+MAX($A$18:A66),"")</f>
        <v/>
      </c>
      <c r="B67" s="253"/>
      <c r="C67" s="253"/>
      <c r="D67" s="253"/>
      <c r="E67" s="254"/>
      <c r="F67" s="255" t="s">
        <v>716</v>
      </c>
      <c r="G67" s="256"/>
      <c r="H67" s="255"/>
      <c r="I67" s="257"/>
      <c r="J67" s="257"/>
      <c r="K67" s="255"/>
      <c r="L67" s="255"/>
      <c r="M67" s="255"/>
      <c r="N67" s="255"/>
      <c r="O67" s="255"/>
      <c r="P67" s="255"/>
      <c r="Q67" s="255"/>
      <c r="R67" s="258">
        <f>SUM(Q68:Q83)</f>
        <v>12017421.4</v>
      </c>
      <c r="S67" s="154"/>
      <c r="T67" s="155"/>
    </row>
    <row r="68" spans="1:20" s="7" customFormat="1" x14ac:dyDescent="0.25">
      <c r="A68" s="176" t="str">
        <f>IF(J68&lt;&gt;"",1+MAX($A$18:A67),"")</f>
        <v/>
      </c>
      <c r="B68" s="54"/>
      <c r="C68" s="67"/>
      <c r="D68" s="105"/>
      <c r="E68" s="239"/>
      <c r="F68" s="234" t="s">
        <v>219</v>
      </c>
      <c r="G68" s="55"/>
      <c r="H68" s="56"/>
      <c r="I68" s="57"/>
      <c r="J68" s="104"/>
      <c r="K68" s="177"/>
      <c r="L68" s="64"/>
      <c r="M68" s="62"/>
      <c r="N68" s="62"/>
      <c r="O68" s="65"/>
      <c r="P68" s="65"/>
      <c r="Q68" s="66"/>
      <c r="R68" s="179"/>
      <c r="S68" s="154"/>
      <c r="T68" s="155"/>
    </row>
    <row r="69" spans="1:20" s="7" customFormat="1" ht="18" x14ac:dyDescent="0.25">
      <c r="A69" s="176" t="str">
        <f>IF(J69&lt;&gt;"",1+MAX($A$18:A68),"")</f>
        <v/>
      </c>
      <c r="B69" s="54"/>
      <c r="C69" s="67"/>
      <c r="D69" s="105"/>
      <c r="E69" s="239"/>
      <c r="F69" s="236" t="s">
        <v>716</v>
      </c>
      <c r="G69" s="55"/>
      <c r="H69" s="56"/>
      <c r="I69" s="57"/>
      <c r="J69" s="104"/>
      <c r="K69" s="177"/>
      <c r="L69" s="64"/>
      <c r="M69" s="62"/>
      <c r="N69" s="62"/>
      <c r="O69" s="65"/>
      <c r="P69" s="65"/>
      <c r="Q69" s="66"/>
      <c r="R69" s="179"/>
      <c r="S69" s="154"/>
      <c r="T69" s="155"/>
    </row>
    <row r="70" spans="1:20" s="7" customFormat="1" x14ac:dyDescent="0.25">
      <c r="A70" s="176" t="str">
        <f>IF(J70&lt;&gt;"",1+MAX($A$18:A69),"")</f>
        <v/>
      </c>
      <c r="B70" s="54"/>
      <c r="C70" s="67"/>
      <c r="D70" s="105"/>
      <c r="E70" s="239"/>
      <c r="F70" s="106" t="s">
        <v>717</v>
      </c>
      <c r="G70" s="55"/>
      <c r="H70" s="56"/>
      <c r="I70" s="57"/>
      <c r="J70" s="104"/>
      <c r="K70" s="177"/>
      <c r="L70" s="64"/>
      <c r="M70" s="62"/>
      <c r="N70" s="62"/>
      <c r="O70" s="65"/>
      <c r="P70" s="65"/>
      <c r="Q70" s="66"/>
      <c r="R70" s="179"/>
      <c r="S70" s="154"/>
      <c r="T70" s="155"/>
    </row>
    <row r="71" spans="1:20" s="7" customFormat="1" ht="31.2" x14ac:dyDescent="0.25">
      <c r="A71" s="176">
        <f>IF(J71&lt;&gt;"",1+MAX($A$18:A70),"")</f>
        <v>34</v>
      </c>
      <c r="B71" s="54" t="s">
        <v>718</v>
      </c>
      <c r="C71" s="67"/>
      <c r="D71" s="105"/>
      <c r="E71" s="240" t="s">
        <v>82</v>
      </c>
      <c r="F71" s="106" t="s">
        <v>842</v>
      </c>
      <c r="G71" s="55">
        <v>1</v>
      </c>
      <c r="H71" s="56">
        <f>IF(VLOOKUP(J71,'HOURLY RATES'!B$116:C$124,2,0)=0,$J$3,VLOOKUP(J71,'HOURLY RATES'!B$116:C$124,2,0))</f>
        <v>0</v>
      </c>
      <c r="I71" s="57">
        <f t="shared" ref="I71:I80" si="35">(G71*(1+H71))</f>
        <v>1</v>
      </c>
      <c r="J71" s="104" t="s">
        <v>195</v>
      </c>
      <c r="K71" s="177">
        <v>320</v>
      </c>
      <c r="L71" s="64">
        <f t="shared" ref="L71:L80" si="36">K71*I71</f>
        <v>320</v>
      </c>
      <c r="M71" s="62">
        <f>IF(VLOOKUP(E71,'HOURLY RATES'!C$6:D$105,2,0)=0,$E$3,VLOOKUP(E71,'HOURLY RATES'!C$6:D$105,2,0))</f>
        <v>44.52</v>
      </c>
      <c r="N71" s="62">
        <f t="shared" ref="N71:N80" si="37">M71*L71</f>
        <v>14246.400000000001</v>
      </c>
      <c r="O71" s="65">
        <v>61000</v>
      </c>
      <c r="P71" s="65">
        <f t="shared" ref="P71:P83" si="38">O71*I71</f>
        <v>61000</v>
      </c>
      <c r="Q71" s="66">
        <f t="shared" ref="Q71:Q83" si="39">P71+N71</f>
        <v>75246.399999999994</v>
      </c>
      <c r="R71" s="179"/>
      <c r="S71" s="154">
        <f t="shared" ref="S71:S80" si="40">((((N71*(1+$D$7))+(P71*(1+$D$5+$D$6)))*(1+$D$8)))/I71</f>
        <v>104227.3659</v>
      </c>
      <c r="T71" s="155">
        <f t="shared" ref="T71:T80" si="41">S71*I71</f>
        <v>104227.3659</v>
      </c>
    </row>
    <row r="72" spans="1:20" s="7" customFormat="1" ht="46.8" x14ac:dyDescent="0.25">
      <c r="A72" s="176">
        <f>IF(J72&lt;&gt;"",1+MAX($A$18:A71),"")</f>
        <v>35</v>
      </c>
      <c r="B72" s="54" t="s">
        <v>718</v>
      </c>
      <c r="C72" s="67"/>
      <c r="D72" s="105"/>
      <c r="E72" s="240" t="s">
        <v>129</v>
      </c>
      <c r="F72" s="234" t="s">
        <v>843</v>
      </c>
      <c r="G72" s="55">
        <v>1</v>
      </c>
      <c r="H72" s="56">
        <f>IF(VLOOKUP(J72,'HOURLY RATES'!B$116:C$124,2,0)=0,$J$3,VLOOKUP(J72,'HOURLY RATES'!B$116:C$124,2,0))</f>
        <v>0</v>
      </c>
      <c r="I72" s="57">
        <f t="shared" si="35"/>
        <v>1</v>
      </c>
      <c r="J72" s="104" t="s">
        <v>195</v>
      </c>
      <c r="K72" s="177">
        <v>4200</v>
      </c>
      <c r="L72" s="64">
        <f t="shared" si="36"/>
        <v>4200</v>
      </c>
      <c r="M72" s="62">
        <f>IF(VLOOKUP(E72,'HOURLY RATES'!C$6:D$105,2,0)=0,$E$3,VLOOKUP(E72,'HOURLY RATES'!C$6:D$105,2,0))</f>
        <v>44.52</v>
      </c>
      <c r="N72" s="62">
        <f t="shared" si="37"/>
        <v>186984</v>
      </c>
      <c r="O72" s="65">
        <v>1085000</v>
      </c>
      <c r="P72" s="65">
        <f t="shared" si="38"/>
        <v>1085000</v>
      </c>
      <c r="Q72" s="66">
        <f t="shared" si="39"/>
        <v>1271984</v>
      </c>
      <c r="R72" s="179"/>
      <c r="S72" s="154">
        <f t="shared" si="40"/>
        <v>1769616.0614999998</v>
      </c>
      <c r="T72" s="155">
        <f t="shared" si="41"/>
        <v>1769616.0614999998</v>
      </c>
    </row>
    <row r="73" spans="1:20" s="7" customFormat="1" ht="46.8" x14ac:dyDescent="0.25">
      <c r="A73" s="176">
        <f>IF(J73&lt;&gt;"",1+MAX($A$18:A72),"")</f>
        <v>36</v>
      </c>
      <c r="B73" s="54" t="s">
        <v>718</v>
      </c>
      <c r="C73" s="67"/>
      <c r="D73" s="105"/>
      <c r="E73" s="240" t="s">
        <v>116</v>
      </c>
      <c r="F73" s="234" t="s">
        <v>844</v>
      </c>
      <c r="G73" s="55">
        <v>1</v>
      </c>
      <c r="H73" s="56">
        <f>IF(VLOOKUP(J73,'HOURLY RATES'!B$116:C$124,2,0)=0,$J$3,VLOOKUP(J73,'HOURLY RATES'!B$116:C$124,2,0))</f>
        <v>0</v>
      </c>
      <c r="I73" s="57">
        <f t="shared" si="35"/>
        <v>1</v>
      </c>
      <c r="J73" s="104" t="s">
        <v>195</v>
      </c>
      <c r="K73" s="177">
        <v>3450</v>
      </c>
      <c r="L73" s="64">
        <f t="shared" si="36"/>
        <v>3450</v>
      </c>
      <c r="M73" s="62">
        <f>IF(VLOOKUP(E73,'HOURLY RATES'!C$6:D$105,2,0)=0,$E$3,VLOOKUP(E73,'HOURLY RATES'!C$6:D$105,2,0))</f>
        <v>44.52</v>
      </c>
      <c r="N73" s="62">
        <f t="shared" si="37"/>
        <v>153594</v>
      </c>
      <c r="O73" s="65">
        <v>910000</v>
      </c>
      <c r="P73" s="65">
        <f t="shared" si="38"/>
        <v>910000</v>
      </c>
      <c r="Q73" s="66">
        <f t="shared" si="39"/>
        <v>1063594</v>
      </c>
      <c r="R73" s="179"/>
      <c r="S73" s="154">
        <f t="shared" si="40"/>
        <v>1480094.4165000001</v>
      </c>
      <c r="T73" s="155">
        <f t="shared" si="41"/>
        <v>1480094.4165000001</v>
      </c>
    </row>
    <row r="74" spans="1:20" s="7" customFormat="1" ht="31.2" x14ac:dyDescent="0.25">
      <c r="A74" s="176">
        <f>IF(J74&lt;&gt;"",1+MAX($A$18:A73),"")</f>
        <v>37</v>
      </c>
      <c r="B74" s="54" t="s">
        <v>718</v>
      </c>
      <c r="C74" s="67"/>
      <c r="D74" s="105"/>
      <c r="E74" s="240" t="s">
        <v>82</v>
      </c>
      <c r="F74" s="234" t="s">
        <v>845</v>
      </c>
      <c r="G74" s="55">
        <v>1</v>
      </c>
      <c r="H74" s="56">
        <f>IF(VLOOKUP(J74,'HOURLY RATES'!B$116:C$124,2,0)=0,$J$3,VLOOKUP(J74,'HOURLY RATES'!B$116:C$124,2,0))</f>
        <v>0</v>
      </c>
      <c r="I74" s="57">
        <f t="shared" si="35"/>
        <v>1</v>
      </c>
      <c r="J74" s="104" t="s">
        <v>195</v>
      </c>
      <c r="K74" s="177">
        <v>2900</v>
      </c>
      <c r="L74" s="64">
        <f t="shared" si="36"/>
        <v>2900</v>
      </c>
      <c r="M74" s="62">
        <f>IF(VLOOKUP(E74,'HOURLY RATES'!C$6:D$105,2,0)=0,$E$3,VLOOKUP(E74,'HOURLY RATES'!C$6:D$105,2,0))</f>
        <v>44.52</v>
      </c>
      <c r="N74" s="62">
        <f t="shared" si="37"/>
        <v>129108.00000000001</v>
      </c>
      <c r="O74" s="65">
        <v>510000</v>
      </c>
      <c r="P74" s="65">
        <f t="shared" si="38"/>
        <v>510000</v>
      </c>
      <c r="Q74" s="66">
        <f t="shared" si="39"/>
        <v>639108</v>
      </c>
      <c r="R74" s="179"/>
      <c r="S74" s="154">
        <f t="shared" si="40"/>
        <v>884095.04399999999</v>
      </c>
      <c r="T74" s="155">
        <f t="shared" si="41"/>
        <v>884095.04399999999</v>
      </c>
    </row>
    <row r="75" spans="1:20" s="7" customFormat="1" ht="31.2" x14ac:dyDescent="0.25">
      <c r="A75" s="176">
        <f>IF(J75&lt;&gt;"",1+MAX($A$18:A74),"")</f>
        <v>38</v>
      </c>
      <c r="B75" s="54" t="s">
        <v>718</v>
      </c>
      <c r="C75" s="67"/>
      <c r="D75" s="105"/>
      <c r="E75" s="240" t="s">
        <v>82</v>
      </c>
      <c r="F75" s="234" t="s">
        <v>846</v>
      </c>
      <c r="G75" s="55">
        <v>1</v>
      </c>
      <c r="H75" s="56">
        <f>IF(VLOOKUP(J75,'HOURLY RATES'!B$116:C$124,2,0)=0,$J$3,VLOOKUP(J75,'HOURLY RATES'!B$116:C$124,2,0))</f>
        <v>0</v>
      </c>
      <c r="I75" s="57">
        <f t="shared" ref="I75" si="42">(G75*(1+H75))</f>
        <v>1</v>
      </c>
      <c r="J75" s="104" t="s">
        <v>195</v>
      </c>
      <c r="K75" s="177">
        <v>6800</v>
      </c>
      <c r="L75" s="64">
        <f t="shared" ref="L75" si="43">K75*I75</f>
        <v>6800</v>
      </c>
      <c r="M75" s="62">
        <f>IF(VLOOKUP(E75,'HOURLY RATES'!C$6:D$105,2,0)=0,$E$3,VLOOKUP(E75,'HOURLY RATES'!C$6:D$105,2,0))</f>
        <v>44.52</v>
      </c>
      <c r="N75" s="62">
        <f t="shared" ref="N75" si="44">M75*L75</f>
        <v>302736</v>
      </c>
      <c r="O75" s="65">
        <v>2650000</v>
      </c>
      <c r="P75" s="65">
        <f t="shared" si="38"/>
        <v>2650000</v>
      </c>
      <c r="Q75" s="66">
        <f t="shared" si="39"/>
        <v>2952736</v>
      </c>
      <c r="R75" s="179"/>
      <c r="S75" s="154">
        <f t="shared" ref="S75" si="45">((((N75*(1+$D$7))+(P75*(1+$D$5+$D$6)))*(1+$D$8)))/I75</f>
        <v>4126775.835</v>
      </c>
      <c r="T75" s="155">
        <f t="shared" ref="T75" si="46">S75*I75</f>
        <v>4126775.835</v>
      </c>
    </row>
    <row r="76" spans="1:20" s="7" customFormat="1" ht="46.8" x14ac:dyDescent="0.25">
      <c r="A76" s="176">
        <f>IF(J76&lt;&gt;"",1+MAX($A$18:A75),"")</f>
        <v>39</v>
      </c>
      <c r="B76" s="54" t="s">
        <v>718</v>
      </c>
      <c r="C76" s="67"/>
      <c r="D76" s="105"/>
      <c r="E76" s="240" t="s">
        <v>82</v>
      </c>
      <c r="F76" s="234" t="s">
        <v>847</v>
      </c>
      <c r="G76" s="55">
        <v>1</v>
      </c>
      <c r="H76" s="56">
        <f>IF(VLOOKUP(J76,'HOURLY RATES'!B$116:C$124,2,0)=0,$J$3,VLOOKUP(J76,'HOURLY RATES'!B$116:C$124,2,0))</f>
        <v>0</v>
      </c>
      <c r="I76" s="57">
        <f t="shared" si="35"/>
        <v>1</v>
      </c>
      <c r="J76" s="104" t="s">
        <v>195</v>
      </c>
      <c r="K76" s="177">
        <v>5200</v>
      </c>
      <c r="L76" s="64">
        <f t="shared" si="36"/>
        <v>5200</v>
      </c>
      <c r="M76" s="62">
        <f>IF(VLOOKUP(E76,'HOURLY RATES'!C$6:D$105,2,0)=0,$E$3,VLOOKUP(E76,'HOURLY RATES'!C$6:D$105,2,0))</f>
        <v>44.52</v>
      </c>
      <c r="N76" s="62">
        <f t="shared" si="37"/>
        <v>231504.00000000003</v>
      </c>
      <c r="O76" s="65">
        <v>1850000</v>
      </c>
      <c r="P76" s="65">
        <f t="shared" si="38"/>
        <v>1850000</v>
      </c>
      <c r="Q76" s="66">
        <f t="shared" si="39"/>
        <v>2081504</v>
      </c>
      <c r="R76" s="179"/>
      <c r="S76" s="154">
        <f t="shared" si="40"/>
        <v>2906534.7150000003</v>
      </c>
      <c r="T76" s="155">
        <f t="shared" si="41"/>
        <v>2906534.7150000003</v>
      </c>
    </row>
    <row r="77" spans="1:20" s="7" customFormat="1" ht="31.2" x14ac:dyDescent="0.25">
      <c r="A77" s="176">
        <f>IF(J77&lt;&gt;"",1+MAX($A$18:A76),"")</f>
        <v>40</v>
      </c>
      <c r="B77" s="54" t="s">
        <v>718</v>
      </c>
      <c r="C77" s="67"/>
      <c r="D77" s="105"/>
      <c r="E77" s="240" t="s">
        <v>82</v>
      </c>
      <c r="F77" s="234" t="s">
        <v>848</v>
      </c>
      <c r="G77" s="55">
        <v>1</v>
      </c>
      <c r="H77" s="56">
        <f>IF(VLOOKUP(J77,'HOURLY RATES'!B$116:C$124,2,0)=0,$J$3,VLOOKUP(J77,'HOURLY RATES'!B$116:C$124,2,0))</f>
        <v>0</v>
      </c>
      <c r="I77" s="57">
        <f t="shared" ref="I77" si="47">(G77*(1+H77))</f>
        <v>1</v>
      </c>
      <c r="J77" s="104" t="s">
        <v>195</v>
      </c>
      <c r="K77" s="177">
        <v>1150</v>
      </c>
      <c r="L77" s="64">
        <f t="shared" ref="L77" si="48">K77*I77</f>
        <v>1150</v>
      </c>
      <c r="M77" s="62">
        <f>IF(VLOOKUP(E77,'HOURLY RATES'!C$6:D$105,2,0)=0,$E$3,VLOOKUP(E77,'HOURLY RATES'!C$6:D$105,2,0))</f>
        <v>44.52</v>
      </c>
      <c r="N77" s="62">
        <f t="shared" ref="N77" si="49">M77*L77</f>
        <v>51198</v>
      </c>
      <c r="O77" s="65">
        <v>285000</v>
      </c>
      <c r="P77" s="65">
        <f t="shared" si="38"/>
        <v>285000</v>
      </c>
      <c r="Q77" s="66">
        <f t="shared" si="39"/>
        <v>336198</v>
      </c>
      <c r="R77" s="179"/>
      <c r="S77" s="154">
        <f t="shared" ref="S77" si="50">((((N77*(1+$D$7))+(P77*(1+$D$5+$D$6)))*(1+$D$8)))/I77</f>
        <v>467472.054</v>
      </c>
      <c r="T77" s="155">
        <f t="shared" ref="T77" si="51">S77*I77</f>
        <v>467472.054</v>
      </c>
    </row>
    <row r="78" spans="1:20" s="7" customFormat="1" ht="31.2" x14ac:dyDescent="0.25">
      <c r="A78" s="176">
        <f>IF(J78&lt;&gt;"",1+MAX($A$18:A77),"")</f>
        <v>41</v>
      </c>
      <c r="B78" s="54" t="s">
        <v>718</v>
      </c>
      <c r="C78" s="67"/>
      <c r="D78" s="105"/>
      <c r="E78" s="240" t="s">
        <v>82</v>
      </c>
      <c r="F78" s="234" t="s">
        <v>849</v>
      </c>
      <c r="G78" s="55">
        <v>1</v>
      </c>
      <c r="H78" s="56">
        <f>IF(VLOOKUP(J78,'HOURLY RATES'!B$116:C$124,2,0)=0,$J$3,VLOOKUP(J78,'HOURLY RATES'!B$116:C$124,2,0))</f>
        <v>0</v>
      </c>
      <c r="I78" s="57">
        <f t="shared" si="35"/>
        <v>1</v>
      </c>
      <c r="J78" s="104" t="s">
        <v>195</v>
      </c>
      <c r="K78" s="177">
        <v>2400</v>
      </c>
      <c r="L78" s="64">
        <f t="shared" si="36"/>
        <v>2400</v>
      </c>
      <c r="M78" s="62">
        <f>IF(VLOOKUP(E78,'HOURLY RATES'!C$6:D$105,2,0)=0,$E$3,VLOOKUP(E78,'HOURLY RATES'!C$6:D$105,2,0))</f>
        <v>44.52</v>
      </c>
      <c r="N78" s="62">
        <f t="shared" si="37"/>
        <v>106848.00000000001</v>
      </c>
      <c r="O78" s="65">
        <v>620000</v>
      </c>
      <c r="P78" s="65">
        <f t="shared" si="38"/>
        <v>620000</v>
      </c>
      <c r="Q78" s="66">
        <f t="shared" si="39"/>
        <v>726848</v>
      </c>
      <c r="R78" s="179"/>
      <c r="S78" s="154">
        <f t="shared" si="40"/>
        <v>1011209.178</v>
      </c>
      <c r="T78" s="155">
        <f t="shared" si="41"/>
        <v>1011209.178</v>
      </c>
    </row>
    <row r="79" spans="1:20" s="7" customFormat="1" ht="31.2" x14ac:dyDescent="0.25">
      <c r="A79" s="176">
        <f>IF(J79&lt;&gt;"",1+MAX($A$18:A78),"")</f>
        <v>42</v>
      </c>
      <c r="B79" s="54" t="s">
        <v>718</v>
      </c>
      <c r="C79" s="67"/>
      <c r="D79" s="105"/>
      <c r="E79" s="240" t="s">
        <v>105</v>
      </c>
      <c r="F79" s="234" t="s">
        <v>850</v>
      </c>
      <c r="G79" s="55">
        <v>1</v>
      </c>
      <c r="H79" s="56">
        <f>IF(VLOOKUP(J79,'HOURLY RATES'!B$116:C$124,2,0)=0,$J$3,VLOOKUP(J79,'HOURLY RATES'!B$116:C$124,2,0))</f>
        <v>0</v>
      </c>
      <c r="I79" s="57">
        <f t="shared" ref="I79" si="52">(G79*(1+H79))</f>
        <v>1</v>
      </c>
      <c r="J79" s="104" t="s">
        <v>195</v>
      </c>
      <c r="K79" s="177">
        <v>3600</v>
      </c>
      <c r="L79" s="64">
        <f t="shared" ref="L79" si="53">K79*I79</f>
        <v>3600</v>
      </c>
      <c r="M79" s="62">
        <f>IF(VLOOKUP(E79,'HOURLY RATES'!C$6:D$105,2,0)=0,$E$3,VLOOKUP(E79,'HOURLY RATES'!C$6:D$105,2,0))</f>
        <v>35.14</v>
      </c>
      <c r="N79" s="62">
        <f t="shared" ref="N79" si="54">M79*L79</f>
        <v>126504</v>
      </c>
      <c r="O79" s="65">
        <v>980000</v>
      </c>
      <c r="P79" s="65">
        <f t="shared" si="38"/>
        <v>980000</v>
      </c>
      <c r="Q79" s="66">
        <f t="shared" si="39"/>
        <v>1106504</v>
      </c>
      <c r="R79" s="179"/>
      <c r="S79" s="154">
        <f t="shared" ref="S79" si="55">((((N79*(1+$D$7))+(P79*(1+$D$5+$D$6)))*(1+$D$8)))/I79</f>
        <v>1544587.2119999998</v>
      </c>
      <c r="T79" s="155">
        <f t="shared" ref="T79" si="56">S79*I79</f>
        <v>1544587.2119999998</v>
      </c>
    </row>
    <row r="80" spans="1:20" s="7" customFormat="1" ht="31.2" x14ac:dyDescent="0.25">
      <c r="A80" s="176">
        <f>IF(J80&lt;&gt;"",1+MAX($A$18:A79),"")</f>
        <v>43</v>
      </c>
      <c r="B80" s="54" t="s">
        <v>718</v>
      </c>
      <c r="C80" s="67"/>
      <c r="D80" s="105"/>
      <c r="E80" s="240" t="s">
        <v>82</v>
      </c>
      <c r="F80" s="234" t="s">
        <v>851</v>
      </c>
      <c r="G80" s="55">
        <v>1</v>
      </c>
      <c r="H80" s="56">
        <f>IF(VLOOKUP(J80,'HOURLY RATES'!B$116:C$124,2,0)=0,$J$3,VLOOKUP(J80,'HOURLY RATES'!B$116:C$124,2,0))</f>
        <v>0</v>
      </c>
      <c r="I80" s="57">
        <f t="shared" si="35"/>
        <v>1</v>
      </c>
      <c r="J80" s="104" t="s">
        <v>195</v>
      </c>
      <c r="K80" s="177">
        <v>2900</v>
      </c>
      <c r="L80" s="64">
        <f t="shared" si="36"/>
        <v>2900</v>
      </c>
      <c r="M80" s="62">
        <f>IF(VLOOKUP(E80,'HOURLY RATES'!C$6:D$105,2,0)=0,$E$3,VLOOKUP(E80,'HOURLY RATES'!C$6:D$105,2,0))</f>
        <v>44.52</v>
      </c>
      <c r="N80" s="62">
        <f t="shared" si="37"/>
        <v>129108.00000000001</v>
      </c>
      <c r="O80" s="65">
        <v>570000</v>
      </c>
      <c r="P80" s="65">
        <f t="shared" si="38"/>
        <v>570000</v>
      </c>
      <c r="Q80" s="66">
        <f t="shared" si="39"/>
        <v>699108</v>
      </c>
      <c r="R80" s="179"/>
      <c r="S80" s="154">
        <f t="shared" si="40"/>
        <v>968834.95799999998</v>
      </c>
      <c r="T80" s="155">
        <f t="shared" si="41"/>
        <v>968834.95799999998</v>
      </c>
    </row>
    <row r="81" spans="1:22" s="7" customFormat="1" ht="31.2" x14ac:dyDescent="0.25">
      <c r="A81" s="176">
        <f>IF(J81&lt;&gt;"",1+MAX($A$18:A80),"")</f>
        <v>44</v>
      </c>
      <c r="B81" s="54" t="s">
        <v>718</v>
      </c>
      <c r="C81" s="67"/>
      <c r="D81" s="105"/>
      <c r="E81" s="240" t="s">
        <v>130</v>
      </c>
      <c r="F81" s="234" t="s">
        <v>852</v>
      </c>
      <c r="G81" s="55">
        <v>200</v>
      </c>
      <c r="H81" s="56">
        <f>IF(VLOOKUP(J81,'HOURLY RATES'!B$116:C$124,2,0)=0,$J$3,VLOOKUP(J81,'HOURLY RATES'!B$116:C$124,2,0))</f>
        <v>0</v>
      </c>
      <c r="I81" s="57">
        <f t="shared" ref="I81:I82" si="57">(G81*(1+H81))</f>
        <v>200</v>
      </c>
      <c r="J81" s="104" t="s">
        <v>223</v>
      </c>
      <c r="K81" s="177">
        <v>7.5</v>
      </c>
      <c r="L81" s="64">
        <f t="shared" ref="L81:L82" si="58">K81*I81</f>
        <v>1500</v>
      </c>
      <c r="M81" s="62">
        <f>IF(VLOOKUP(E81,'HOURLY RATES'!C$6:D$105,2,0)=0,$E$3,VLOOKUP(E81,'HOURLY RATES'!C$6:D$105,2,0))</f>
        <v>58.68</v>
      </c>
      <c r="N81" s="62">
        <f t="shared" ref="N81:N82" si="59">M81*L81</f>
        <v>88020</v>
      </c>
      <c r="O81" s="65">
        <v>4200</v>
      </c>
      <c r="P81" s="65">
        <f t="shared" si="38"/>
        <v>840000</v>
      </c>
      <c r="Q81" s="66">
        <f t="shared" si="39"/>
        <v>928020</v>
      </c>
      <c r="R81" s="179"/>
      <c r="S81" s="154">
        <f t="shared" ref="S81:S82" si="60">((((N81*(1+$D$7))+(P81*(1+$D$5+$D$6)))*(1+$D$8)))/I81</f>
        <v>6490.1708550000003</v>
      </c>
      <c r="T81" s="155">
        <f t="shared" ref="T81:T82" si="61">S81*I81</f>
        <v>1298034.1710000001</v>
      </c>
    </row>
    <row r="82" spans="1:22" s="7" customFormat="1" ht="31.2" x14ac:dyDescent="0.25">
      <c r="A82" s="176">
        <f>IF(J82&lt;&gt;"",1+MAX($A$18:A81),"")</f>
        <v>45</v>
      </c>
      <c r="B82" s="54" t="s">
        <v>718</v>
      </c>
      <c r="C82" s="67"/>
      <c r="D82" s="105"/>
      <c r="E82" s="240" t="s">
        <v>130</v>
      </c>
      <c r="F82" s="234" t="s">
        <v>853</v>
      </c>
      <c r="G82" s="55">
        <v>50</v>
      </c>
      <c r="H82" s="56">
        <f>IF(VLOOKUP(J82,'HOURLY RATES'!B$116:C$124,2,0)=0,$J$3,VLOOKUP(J82,'HOURLY RATES'!B$116:C$124,2,0))</f>
        <v>0</v>
      </c>
      <c r="I82" s="57">
        <f t="shared" si="57"/>
        <v>50</v>
      </c>
      <c r="J82" s="104" t="s">
        <v>223</v>
      </c>
      <c r="K82" s="177">
        <v>3</v>
      </c>
      <c r="L82" s="64">
        <f t="shared" si="58"/>
        <v>150</v>
      </c>
      <c r="M82" s="62">
        <f>IF(VLOOKUP(E82,'HOURLY RATES'!C$6:D$105,2,0)=0,$E$3,VLOOKUP(E82,'HOURLY RATES'!C$6:D$105,2,0))</f>
        <v>58.68</v>
      </c>
      <c r="N82" s="62">
        <f t="shared" si="59"/>
        <v>8802</v>
      </c>
      <c r="O82" s="65">
        <v>900</v>
      </c>
      <c r="P82" s="65">
        <f t="shared" si="38"/>
        <v>45000</v>
      </c>
      <c r="Q82" s="66">
        <f t="shared" si="39"/>
        <v>53802</v>
      </c>
      <c r="R82" s="179"/>
      <c r="S82" s="154">
        <f t="shared" si="60"/>
        <v>1494.44946</v>
      </c>
      <c r="T82" s="155">
        <f t="shared" si="61"/>
        <v>74722.472999999998</v>
      </c>
    </row>
    <row r="83" spans="1:22" s="7" customFormat="1" ht="31.2" x14ac:dyDescent="0.25">
      <c r="A83" s="176">
        <f>IF(J83&lt;&gt;"",1+MAX($A$18:A82),"")</f>
        <v>46</v>
      </c>
      <c r="B83" s="54" t="s">
        <v>718</v>
      </c>
      <c r="C83" s="67"/>
      <c r="D83" s="105"/>
      <c r="E83" s="240" t="s">
        <v>130</v>
      </c>
      <c r="F83" s="234" t="s">
        <v>854</v>
      </c>
      <c r="G83" s="55">
        <v>50</v>
      </c>
      <c r="H83" s="56">
        <f>IF(VLOOKUP(J83,'HOURLY RATES'!B$116:C$124,2,0)=0,$J$3,VLOOKUP(J83,'HOURLY RATES'!B$116:C$124,2,0))</f>
        <v>0</v>
      </c>
      <c r="I83" s="57">
        <f>(G83*(1+H83))</f>
        <v>50</v>
      </c>
      <c r="J83" s="104" t="s">
        <v>223</v>
      </c>
      <c r="K83" s="177">
        <v>3.5</v>
      </c>
      <c r="L83" s="64">
        <f>K83*I83</f>
        <v>175</v>
      </c>
      <c r="M83" s="62">
        <f>IF(VLOOKUP(E83,'HOURLY RATES'!C$6:D$105,2,0)=0,$E$3,VLOOKUP(E83,'HOURLY RATES'!C$6:D$105,2,0))</f>
        <v>58.68</v>
      </c>
      <c r="N83" s="62">
        <f>M83*L83</f>
        <v>10269</v>
      </c>
      <c r="O83" s="65">
        <v>1450</v>
      </c>
      <c r="P83" s="65">
        <f t="shared" si="38"/>
        <v>72500</v>
      </c>
      <c r="Q83" s="66">
        <f t="shared" si="39"/>
        <v>82769</v>
      </c>
      <c r="R83" s="179"/>
      <c r="S83" s="154">
        <f>((((N83*(1+$D$7))+(P83*(1+$D$5+$D$6)))*(1+$D$8)))/I83</f>
        <v>2308.4571299999998</v>
      </c>
      <c r="T83" s="155">
        <f>S83*I83</f>
        <v>115422.85649999999</v>
      </c>
    </row>
    <row r="84" spans="1:22" s="7" customFormat="1" x14ac:dyDescent="0.25">
      <c r="A84" s="219" t="str">
        <f>IF(J84&lt;&gt;"",1+MAX($A$18:A83),"")</f>
        <v/>
      </c>
      <c r="B84" s="220"/>
      <c r="C84" s="220"/>
      <c r="D84" s="221"/>
      <c r="E84" s="241"/>
      <c r="F84" s="237"/>
      <c r="G84" s="222"/>
      <c r="H84" s="222"/>
      <c r="I84" s="222"/>
      <c r="J84" s="223"/>
      <c r="K84" s="222"/>
      <c r="L84" s="224"/>
      <c r="M84" s="225"/>
      <c r="N84" s="225"/>
      <c r="O84" s="226"/>
      <c r="P84" s="226"/>
      <c r="Q84" s="227"/>
      <c r="R84" s="179"/>
      <c r="S84" s="154"/>
      <c r="T84" s="155"/>
    </row>
    <row r="85" spans="1:22" s="7" customFormat="1" x14ac:dyDescent="0.25">
      <c r="A85" s="308" t="s">
        <v>51</v>
      </c>
      <c r="B85" s="308"/>
      <c r="C85" s="311"/>
      <c r="D85" s="312"/>
      <c r="E85" s="312"/>
      <c r="F85" s="312"/>
      <c r="G85" s="312"/>
      <c r="H85" s="312"/>
      <c r="I85" s="312"/>
      <c r="J85" s="313"/>
      <c r="K85" s="229" t="s">
        <v>227</v>
      </c>
      <c r="L85" s="230">
        <f>SUM(L18:L84)</f>
        <v>70419.673589357059</v>
      </c>
      <c r="M85" s="228" t="s">
        <v>228</v>
      </c>
      <c r="N85" s="231">
        <f>SUM(N18:N84)</f>
        <v>3503168.9278299999</v>
      </c>
      <c r="O85" s="228" t="s">
        <v>229</v>
      </c>
      <c r="P85" s="231">
        <f>SUM(P18:P84)</f>
        <v>10478500</v>
      </c>
      <c r="Q85" s="232">
        <f>SUM(Q18:Q84)</f>
        <v>13981668.927829999</v>
      </c>
      <c r="R85" s="232">
        <f>SUM(R18:R84)</f>
        <v>13981668.927829999</v>
      </c>
      <c r="S85" s="156"/>
      <c r="T85" s="157">
        <f>SUM(T18:T84)</f>
        <v>19243765.391334314</v>
      </c>
      <c r="U85" s="1"/>
      <c r="V85" s="1"/>
    </row>
    <row r="86" spans="1:22" s="7" customFormat="1" ht="16.2" thickBot="1" x14ac:dyDescent="0.3">
      <c r="A86" s="309" t="s">
        <v>52</v>
      </c>
      <c r="B86" s="310"/>
      <c r="C86" s="41"/>
      <c r="D86" s="41"/>
      <c r="E86" s="42"/>
      <c r="F86" s="43"/>
      <c r="G86" s="44"/>
      <c r="H86" s="44"/>
      <c r="I86" s="44"/>
      <c r="J86" s="41"/>
      <c r="K86" s="41"/>
      <c r="L86" s="41"/>
      <c r="M86" s="76">
        <f>D5</f>
        <v>9.146E-2</v>
      </c>
      <c r="N86" s="77"/>
      <c r="O86" s="77"/>
      <c r="P86" s="77">
        <f>P85*M86</f>
        <v>958363.61</v>
      </c>
      <c r="Q86" s="77">
        <f>P86+N86</f>
        <v>958363.61</v>
      </c>
      <c r="R86" s="180">
        <f>Q86</f>
        <v>958363.61</v>
      </c>
      <c r="S86" s="156"/>
      <c r="T86" s="156"/>
      <c r="U86" s="1"/>
      <c r="V86" s="1"/>
    </row>
    <row r="87" spans="1:22" s="7" customFormat="1" ht="16.8" thickTop="1" thickBot="1" x14ac:dyDescent="0.3">
      <c r="A87" s="181" t="s">
        <v>230</v>
      </c>
      <c r="B87" s="51"/>
      <c r="C87" s="45"/>
      <c r="D87" s="45"/>
      <c r="E87" s="46"/>
      <c r="F87" s="47"/>
      <c r="G87" s="48"/>
      <c r="H87" s="48"/>
      <c r="I87" s="48"/>
      <c r="J87" s="45"/>
      <c r="K87" s="45"/>
      <c r="L87" s="45"/>
      <c r="M87" s="52">
        <f>D6</f>
        <v>0.3</v>
      </c>
      <c r="N87" s="50"/>
      <c r="O87" s="50"/>
      <c r="P87" s="50">
        <f>P85*M87</f>
        <v>3143550</v>
      </c>
      <c r="Q87" s="50">
        <f>P87+N87</f>
        <v>3143550</v>
      </c>
      <c r="R87" s="182">
        <f>Q87</f>
        <v>3143550</v>
      </c>
      <c r="S87" s="156"/>
      <c r="T87" s="156"/>
      <c r="U87" s="1"/>
      <c r="V87" s="1"/>
    </row>
    <row r="88" spans="1:22" s="7" customFormat="1" ht="16.8" thickTop="1" thickBot="1" x14ac:dyDescent="0.3">
      <c r="A88" s="181" t="s">
        <v>231</v>
      </c>
      <c r="B88" s="51"/>
      <c r="C88" s="45"/>
      <c r="D88" s="45"/>
      <c r="E88" s="46"/>
      <c r="F88" s="47"/>
      <c r="G88" s="48"/>
      <c r="H88" s="48"/>
      <c r="I88" s="48"/>
      <c r="J88" s="45"/>
      <c r="K88" s="45"/>
      <c r="L88" s="45"/>
      <c r="M88" s="52">
        <f>D7</f>
        <v>0.25</v>
      </c>
      <c r="N88" s="50">
        <f>N85*M88</f>
        <v>875792.23195749999</v>
      </c>
      <c r="O88" s="50"/>
      <c r="P88" s="50"/>
      <c r="Q88" s="50">
        <f>P88+N88</f>
        <v>875792.23195749999</v>
      </c>
      <c r="R88" s="182">
        <f>Q88</f>
        <v>875792.23195749999</v>
      </c>
      <c r="S88" s="156"/>
      <c r="T88" s="156"/>
      <c r="U88" s="1"/>
      <c r="V88" s="1"/>
    </row>
    <row r="89" spans="1:22" s="7" customFormat="1" ht="16.8" thickTop="1" thickBot="1" x14ac:dyDescent="0.3">
      <c r="A89" s="299" t="s">
        <v>232</v>
      </c>
      <c r="B89" s="300"/>
      <c r="C89" s="45"/>
      <c r="D89" s="45"/>
      <c r="E89" s="46"/>
      <c r="F89" s="47"/>
      <c r="G89" s="48"/>
      <c r="H89" s="48"/>
      <c r="I89" s="48"/>
      <c r="J89" s="45"/>
      <c r="K89" s="45"/>
      <c r="L89" s="45"/>
      <c r="M89" s="49">
        <f>D8</f>
        <v>1.4999999999999999E-2</v>
      </c>
      <c r="N89" s="50">
        <f>(N85+N86+N87+N88)*M89</f>
        <v>65684.417396812496</v>
      </c>
      <c r="O89" s="50"/>
      <c r="P89" s="50">
        <f>(P85+P86+P87+P88)*M89</f>
        <v>218706.20414999998</v>
      </c>
      <c r="Q89" s="50">
        <f>P89+N89</f>
        <v>284390.62154681247</v>
      </c>
      <c r="R89" s="182">
        <f>Q89</f>
        <v>284390.62154681247</v>
      </c>
      <c r="S89" s="156"/>
      <c r="T89" s="156"/>
      <c r="U89" s="1"/>
      <c r="V89" s="1"/>
    </row>
    <row r="90" spans="1:22" s="7" customFormat="1" ht="16.2" thickTop="1" x14ac:dyDescent="0.25">
      <c r="A90" s="301" t="s">
        <v>53</v>
      </c>
      <c r="B90" s="302"/>
      <c r="C90" s="183"/>
      <c r="D90" s="183"/>
      <c r="E90" s="184"/>
      <c r="F90" s="185"/>
      <c r="G90" s="186"/>
      <c r="H90" s="186"/>
      <c r="I90" s="186"/>
      <c r="J90" s="183"/>
      <c r="K90" s="183"/>
      <c r="L90" s="183"/>
      <c r="M90" s="187"/>
      <c r="N90" s="188">
        <f>SUM(N85:N89)</f>
        <v>4444645.577184313</v>
      </c>
      <c r="O90" s="187"/>
      <c r="P90" s="188">
        <f>SUM(P85:P89)</f>
        <v>14799119.81415</v>
      </c>
      <c r="Q90" s="188">
        <f>SUM(Q85:Q89)</f>
        <v>19243765.39133431</v>
      </c>
      <c r="R90" s="189">
        <f>SUM(R85:R89)</f>
        <v>19243765.39133431</v>
      </c>
      <c r="S90" s="156"/>
      <c r="T90" s="157">
        <f>T85</f>
        <v>19243765.391334314</v>
      </c>
      <c r="U90" s="1"/>
      <c r="V90" s="1"/>
    </row>
  </sheetData>
  <autoFilter ref="J1:J126" xr:uid="{00000000-0001-0000-0300-000000000000}"/>
  <mergeCells count="8">
    <mergeCell ref="A89:B89"/>
    <mergeCell ref="A90:B90"/>
    <mergeCell ref="A2:R2"/>
    <mergeCell ref="B3:E3"/>
    <mergeCell ref="E16:F16"/>
    <mergeCell ref="A85:B85"/>
    <mergeCell ref="A86:B86"/>
    <mergeCell ref="C85:J85"/>
  </mergeCells>
  <dataValidations disablePrompts="1" count="1">
    <dataValidation type="list" allowBlank="1" showInputMessage="1" showErrorMessage="1" sqref="E63" xr:uid="{E4F6E0CA-91EC-442F-A130-9AA780D1AF49}">
      <formula1>#REF!</formula1>
    </dataValidation>
  </dataValidations>
  <hyperlinks>
    <hyperlink ref="B3:E3" location="'COST SUMMARY'!A1" display="CLICK HERE TO GO BACK TO COST SUMMARY" xr:uid="{7F5B6FDC-E0DF-42FC-BF30-CF2920985CF5}"/>
  </hyperlinks>
  <printOptions horizontalCentered="1"/>
  <pageMargins left="0.25" right="0.25" top="0.75" bottom="0.75" header="0.3" footer="0.3"/>
  <pageSetup paperSize="9" scale="24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DFCBDE79-54D2-4FB2-99FE-19336C29BDFF}">
          <x14:formula1>
            <xm:f>'HOURLY RATES'!$B$116:$B$126</xm:f>
          </x14:formula1>
          <xm:sqref>J19:J66 J71:J83</xm:sqref>
        </x14:dataValidation>
        <x14:dataValidation type="list" allowBlank="1" showInputMessage="1" showErrorMessage="1" xr:uid="{C968E9C5-E8BC-484B-8950-49C6FB523074}">
          <x14:formula1>
            <xm:f>'HOURLY RATES'!$C$6:$C$105</xm:f>
          </x14:formula1>
          <xm:sqref>E21:E32 E60:E62 E54:E57 E47:E51 E34:E36 E39:E44 E65:E66 E71:E83</xm:sqref>
        </x14:dataValidation>
      </x14:dataValidation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zoomScale="55" zoomScaleNormal="55" workbookViewId="0">
      <selection activeCell="E20" sqref="E20"/>
    </sheetView>
  </sheetViews>
  <sheetFormatPr defaultColWidth="8.81640625" defaultRowHeight="15.6" x14ac:dyDescent="0.3"/>
  <cols>
    <col min="1" max="1" width="8.81640625" style="79"/>
    <col min="2" max="2" width="11.08984375" style="79" customWidth="1"/>
    <col min="3" max="3" width="33.6328125" style="79" customWidth="1"/>
    <col min="4" max="4" width="14.54296875" style="79" bestFit="1" customWidth="1"/>
    <col min="5" max="16384" width="8.81640625" style="79"/>
  </cols>
  <sheetData>
    <row r="1" spans="2:13" ht="25.5" customHeight="1" x14ac:dyDescent="0.3">
      <c r="B1" s="142"/>
      <c r="C1" s="143"/>
      <c r="D1" s="143"/>
      <c r="E1" s="143"/>
      <c r="F1" s="143"/>
      <c r="G1" s="143"/>
      <c r="H1" s="143"/>
      <c r="I1" s="143"/>
      <c r="J1" s="144"/>
      <c r="K1" s="144"/>
      <c r="L1" s="144"/>
      <c r="M1" s="145"/>
    </row>
    <row r="2" spans="2:13" ht="16.5" customHeight="1" x14ac:dyDescent="0.3">
      <c r="B2" s="317" t="s">
        <v>233</v>
      </c>
      <c r="C2" s="318"/>
      <c r="D2" s="318"/>
      <c r="E2" s="318"/>
      <c r="F2" s="318"/>
      <c r="G2" s="318"/>
      <c r="H2" s="318"/>
      <c r="I2" s="318"/>
      <c r="J2" s="318"/>
      <c r="K2" s="318"/>
      <c r="L2" s="318"/>
      <c r="M2" s="319"/>
    </row>
    <row r="3" spans="2:13" ht="18" customHeight="1" thickBot="1" x14ac:dyDescent="0.35">
      <c r="B3" s="320"/>
      <c r="C3" s="321"/>
      <c r="D3" s="321"/>
      <c r="E3" s="321"/>
      <c r="F3" s="321"/>
      <c r="G3" s="321"/>
      <c r="H3" s="321"/>
      <c r="I3" s="321"/>
      <c r="J3" s="321"/>
      <c r="K3" s="321"/>
      <c r="L3" s="321"/>
      <c r="M3" s="322"/>
    </row>
    <row r="4" spans="2:13" ht="24.75" customHeight="1" thickBot="1" x14ac:dyDescent="0.35">
      <c r="B4" s="323" t="s">
        <v>234</v>
      </c>
      <c r="C4" s="324"/>
      <c r="D4" s="324"/>
      <c r="E4" s="325"/>
      <c r="F4" s="325"/>
      <c r="G4" s="325"/>
      <c r="H4" s="325"/>
      <c r="I4" s="325"/>
      <c r="J4" s="325"/>
      <c r="K4" s="325"/>
      <c r="L4" s="325"/>
      <c r="M4" s="326"/>
    </row>
    <row r="5" spans="2:13" ht="42" customHeight="1" thickBot="1" x14ac:dyDescent="0.35">
      <c r="B5" s="68" t="s">
        <v>235</v>
      </c>
      <c r="C5" s="68" t="s">
        <v>236</v>
      </c>
      <c r="D5" s="68" t="s">
        <v>237</v>
      </c>
      <c r="M5" s="108"/>
    </row>
    <row r="6" spans="2:13" ht="16.2" thickBot="1" x14ac:dyDescent="0.35">
      <c r="B6" s="11" t="s">
        <v>238</v>
      </c>
      <c r="C6" s="11" t="s">
        <v>25</v>
      </c>
      <c r="D6" s="69">
        <v>55.06</v>
      </c>
      <c r="F6" s="327" t="s">
        <v>169</v>
      </c>
      <c r="G6" s="328"/>
      <c r="H6" s="328"/>
      <c r="I6" s="328"/>
      <c r="J6" s="329"/>
      <c r="M6" s="108"/>
    </row>
    <row r="7" spans="2:13" x14ac:dyDescent="0.3">
      <c r="B7" s="10" t="s">
        <v>34</v>
      </c>
      <c r="C7" s="11" t="s">
        <v>55</v>
      </c>
      <c r="D7" s="69">
        <v>41.1</v>
      </c>
      <c r="M7" s="108"/>
    </row>
    <row r="8" spans="2:13" x14ac:dyDescent="0.3">
      <c r="B8" s="10" t="s">
        <v>33</v>
      </c>
      <c r="C8" s="11" t="s">
        <v>56</v>
      </c>
      <c r="D8" s="69">
        <v>44.82</v>
      </c>
      <c r="M8" s="108"/>
    </row>
    <row r="9" spans="2:13" x14ac:dyDescent="0.3">
      <c r="B9" s="10" t="s">
        <v>35</v>
      </c>
      <c r="C9" s="11" t="s">
        <v>57</v>
      </c>
      <c r="D9" s="69">
        <v>49.24</v>
      </c>
      <c r="M9" s="108"/>
    </row>
    <row r="10" spans="2:13" x14ac:dyDescent="0.3">
      <c r="B10" s="10" t="s">
        <v>26</v>
      </c>
      <c r="C10" s="11" t="s">
        <v>58</v>
      </c>
      <c r="D10" s="69">
        <v>53.75</v>
      </c>
      <c r="M10" s="108"/>
    </row>
    <row r="11" spans="2:13" x14ac:dyDescent="0.3">
      <c r="B11" s="10" t="s">
        <v>34</v>
      </c>
      <c r="C11" s="11" t="s">
        <v>59</v>
      </c>
      <c r="D11" s="69">
        <v>46.37</v>
      </c>
      <c r="M11" s="108"/>
    </row>
    <row r="12" spans="2:13" x14ac:dyDescent="0.3">
      <c r="B12" s="10" t="s">
        <v>37</v>
      </c>
      <c r="C12" s="11" t="s">
        <v>60</v>
      </c>
      <c r="D12" s="69">
        <v>41.1</v>
      </c>
      <c r="M12" s="108"/>
    </row>
    <row r="13" spans="2:13" x14ac:dyDescent="0.3">
      <c r="B13" s="10" t="s">
        <v>30</v>
      </c>
      <c r="C13" s="11" t="s">
        <v>61</v>
      </c>
      <c r="D13" s="69">
        <v>41.1</v>
      </c>
      <c r="M13" s="108"/>
    </row>
    <row r="14" spans="2:13" x14ac:dyDescent="0.3">
      <c r="B14" s="10" t="s">
        <v>33</v>
      </c>
      <c r="C14" s="11" t="s">
        <v>62</v>
      </c>
      <c r="D14" s="69">
        <v>44.82</v>
      </c>
      <c r="M14" s="108"/>
    </row>
    <row r="15" spans="2:13" x14ac:dyDescent="0.3">
      <c r="B15" s="10" t="s">
        <v>31</v>
      </c>
      <c r="C15" s="11" t="s">
        <v>63</v>
      </c>
      <c r="D15" s="69">
        <v>51.56</v>
      </c>
      <c r="M15" s="108"/>
    </row>
    <row r="16" spans="2:13" x14ac:dyDescent="0.3">
      <c r="B16" s="10" t="s">
        <v>30</v>
      </c>
      <c r="C16" s="11" t="s">
        <v>64</v>
      </c>
      <c r="D16" s="69">
        <v>42.12</v>
      </c>
      <c r="M16" s="108"/>
    </row>
    <row r="17" spans="2:13" x14ac:dyDescent="0.3">
      <c r="B17" s="10" t="s">
        <v>30</v>
      </c>
      <c r="C17" s="11" t="s">
        <v>65</v>
      </c>
      <c r="D17" s="69">
        <v>46.84</v>
      </c>
      <c r="M17" s="108"/>
    </row>
    <row r="18" spans="2:13" x14ac:dyDescent="0.3">
      <c r="B18" s="10" t="s">
        <v>33</v>
      </c>
      <c r="C18" s="11" t="s">
        <v>66</v>
      </c>
      <c r="D18" s="69">
        <v>34.6</v>
      </c>
      <c r="M18" s="108"/>
    </row>
    <row r="19" spans="2:13" x14ac:dyDescent="0.3">
      <c r="B19" s="10" t="s">
        <v>47</v>
      </c>
      <c r="C19" s="11" t="s">
        <v>67</v>
      </c>
      <c r="D19" s="69">
        <v>84.95</v>
      </c>
      <c r="M19" s="108"/>
    </row>
    <row r="20" spans="2:13" x14ac:dyDescent="0.3">
      <c r="B20" s="10" t="s">
        <v>46</v>
      </c>
      <c r="C20" s="11" t="s">
        <v>68</v>
      </c>
      <c r="D20" s="69">
        <v>65.13</v>
      </c>
      <c r="M20" s="108"/>
    </row>
    <row r="21" spans="2:13" x14ac:dyDescent="0.3">
      <c r="B21" s="10" t="s">
        <v>27</v>
      </c>
      <c r="C21" s="11" t="s">
        <v>69</v>
      </c>
      <c r="D21" s="69">
        <v>44.52</v>
      </c>
      <c r="M21" s="108"/>
    </row>
    <row r="22" spans="2:13" x14ac:dyDescent="0.3">
      <c r="B22" s="10" t="s">
        <v>37</v>
      </c>
      <c r="C22" s="11" t="s">
        <v>70</v>
      </c>
      <c r="D22" s="69">
        <v>51.36</v>
      </c>
      <c r="M22" s="108"/>
    </row>
    <row r="23" spans="2:13" x14ac:dyDescent="0.3">
      <c r="B23" s="10" t="s">
        <v>32</v>
      </c>
      <c r="C23" s="11" t="s">
        <v>71</v>
      </c>
      <c r="D23" s="69">
        <v>41.4</v>
      </c>
      <c r="M23" s="108"/>
    </row>
    <row r="24" spans="2:13" x14ac:dyDescent="0.3">
      <c r="B24" s="10" t="s">
        <v>26</v>
      </c>
      <c r="C24" s="11" t="s">
        <v>72</v>
      </c>
      <c r="D24" s="69">
        <v>37.29</v>
      </c>
      <c r="M24" s="108"/>
    </row>
    <row r="25" spans="2:13" x14ac:dyDescent="0.3">
      <c r="B25" s="10" t="s">
        <v>26</v>
      </c>
      <c r="C25" s="11" t="s">
        <v>73</v>
      </c>
      <c r="D25" s="69">
        <v>38.43</v>
      </c>
      <c r="M25" s="108"/>
    </row>
    <row r="26" spans="2:13" x14ac:dyDescent="0.3">
      <c r="B26" s="10" t="s">
        <v>47</v>
      </c>
      <c r="C26" s="11" t="s">
        <v>74</v>
      </c>
      <c r="D26" s="69">
        <v>84.95</v>
      </c>
      <c r="M26" s="108"/>
    </row>
    <row r="27" spans="2:13" x14ac:dyDescent="0.3">
      <c r="B27" s="10" t="s">
        <v>32</v>
      </c>
      <c r="C27" s="11" t="s">
        <v>75</v>
      </c>
      <c r="D27" s="69">
        <v>43.3</v>
      </c>
      <c r="M27" s="108"/>
    </row>
    <row r="28" spans="2:13" x14ac:dyDescent="0.3">
      <c r="B28" s="10" t="s">
        <v>33</v>
      </c>
      <c r="C28" s="11" t="s">
        <v>76</v>
      </c>
      <c r="D28" s="69">
        <v>44.82</v>
      </c>
      <c r="M28" s="108"/>
    </row>
    <row r="29" spans="2:13" x14ac:dyDescent="0.3">
      <c r="B29" s="10" t="s">
        <v>47</v>
      </c>
      <c r="C29" s="11" t="s">
        <v>77</v>
      </c>
      <c r="D29" s="69">
        <v>84.95</v>
      </c>
      <c r="M29" s="108"/>
    </row>
    <row r="30" spans="2:13" x14ac:dyDescent="0.3">
      <c r="B30" s="10" t="s">
        <v>45</v>
      </c>
      <c r="C30" s="11" t="s">
        <v>78</v>
      </c>
      <c r="D30" s="69">
        <v>60.92</v>
      </c>
      <c r="M30" s="108"/>
    </row>
    <row r="31" spans="2:13" x14ac:dyDescent="0.3">
      <c r="B31" s="10" t="s">
        <v>239</v>
      </c>
      <c r="C31" s="11" t="s">
        <v>79</v>
      </c>
      <c r="D31" s="69">
        <v>60.92</v>
      </c>
      <c r="M31" s="108"/>
    </row>
    <row r="32" spans="2:13" x14ac:dyDescent="0.3">
      <c r="B32" s="10" t="s">
        <v>40</v>
      </c>
      <c r="C32" s="11" t="s">
        <v>80</v>
      </c>
      <c r="D32" s="69">
        <v>101.66</v>
      </c>
      <c r="M32" s="108"/>
    </row>
    <row r="33" spans="2:13" x14ac:dyDescent="0.3">
      <c r="B33" s="10" t="s">
        <v>35</v>
      </c>
      <c r="C33" s="11" t="s">
        <v>36</v>
      </c>
      <c r="D33" s="69">
        <v>52.7</v>
      </c>
      <c r="M33" s="108"/>
    </row>
    <row r="34" spans="2:13" x14ac:dyDescent="0.3">
      <c r="B34" s="10" t="s">
        <v>47</v>
      </c>
      <c r="C34" s="11" t="s">
        <v>81</v>
      </c>
      <c r="D34" s="69">
        <v>34.630000000000003</v>
      </c>
      <c r="M34" s="108"/>
    </row>
    <row r="35" spans="2:13" x14ac:dyDescent="0.3">
      <c r="B35" s="10" t="s">
        <v>48</v>
      </c>
      <c r="C35" s="11" t="s">
        <v>82</v>
      </c>
      <c r="D35" s="69">
        <v>44.52</v>
      </c>
      <c r="M35" s="108"/>
    </row>
    <row r="36" spans="2:13" x14ac:dyDescent="0.3">
      <c r="B36" s="10" t="s">
        <v>33</v>
      </c>
      <c r="C36" s="11" t="s">
        <v>83</v>
      </c>
      <c r="D36" s="69">
        <v>46.9</v>
      </c>
      <c r="M36" s="108"/>
    </row>
    <row r="37" spans="2:13" x14ac:dyDescent="0.3">
      <c r="B37" s="10" t="s">
        <v>34</v>
      </c>
      <c r="C37" s="11" t="s">
        <v>84</v>
      </c>
      <c r="D37" s="69">
        <v>41.1</v>
      </c>
      <c r="M37" s="108"/>
    </row>
    <row r="38" spans="2:13" x14ac:dyDescent="0.3">
      <c r="B38" s="10" t="s">
        <v>48</v>
      </c>
      <c r="C38" s="11" t="s">
        <v>85</v>
      </c>
      <c r="D38" s="69">
        <v>48.79</v>
      </c>
      <c r="M38" s="108"/>
    </row>
    <row r="39" spans="2:13" x14ac:dyDescent="0.3">
      <c r="B39" s="10" t="s">
        <v>48</v>
      </c>
      <c r="C39" s="11" t="s">
        <v>86</v>
      </c>
      <c r="D39" s="69">
        <v>41.1</v>
      </c>
      <c r="M39" s="108"/>
    </row>
    <row r="40" spans="2:13" x14ac:dyDescent="0.3">
      <c r="B40" s="10" t="s">
        <v>48</v>
      </c>
      <c r="C40" s="11" t="s">
        <v>87</v>
      </c>
      <c r="D40" s="69">
        <v>44.95</v>
      </c>
      <c r="M40" s="108"/>
    </row>
    <row r="41" spans="2:13" x14ac:dyDescent="0.3">
      <c r="B41" s="10" t="s">
        <v>30</v>
      </c>
      <c r="C41" s="11" t="s">
        <v>88</v>
      </c>
      <c r="D41" s="69">
        <v>41.1</v>
      </c>
      <c r="M41" s="108"/>
    </row>
    <row r="42" spans="2:13" x14ac:dyDescent="0.3">
      <c r="B42" s="10" t="s">
        <v>33</v>
      </c>
      <c r="C42" s="11" t="s">
        <v>89</v>
      </c>
      <c r="D42" s="69">
        <v>50.15</v>
      </c>
      <c r="M42" s="108"/>
    </row>
    <row r="43" spans="2:13" x14ac:dyDescent="0.3">
      <c r="B43" s="10" t="s">
        <v>41</v>
      </c>
      <c r="C43" s="11" t="s">
        <v>42</v>
      </c>
      <c r="D43" s="69">
        <v>64.23</v>
      </c>
      <c r="M43" s="108"/>
    </row>
    <row r="44" spans="2:13" x14ac:dyDescent="0.3">
      <c r="B44" s="10" t="s">
        <v>34</v>
      </c>
      <c r="C44" s="11" t="s">
        <v>90</v>
      </c>
      <c r="D44" s="69">
        <v>51.36</v>
      </c>
      <c r="M44" s="108"/>
    </row>
    <row r="45" spans="2:13" x14ac:dyDescent="0.3">
      <c r="B45" s="10" t="s">
        <v>33</v>
      </c>
      <c r="C45" s="11" t="s">
        <v>91</v>
      </c>
      <c r="D45" s="69">
        <v>42.22</v>
      </c>
      <c r="M45" s="108"/>
    </row>
    <row r="46" spans="2:13" x14ac:dyDescent="0.3">
      <c r="B46" s="10" t="s">
        <v>34</v>
      </c>
      <c r="C46" s="11" t="s">
        <v>92</v>
      </c>
      <c r="D46" s="69">
        <v>43.3</v>
      </c>
      <c r="M46" s="108"/>
    </row>
    <row r="47" spans="2:13" x14ac:dyDescent="0.3">
      <c r="B47" s="10" t="s">
        <v>29</v>
      </c>
      <c r="C47" s="11" t="s">
        <v>93</v>
      </c>
      <c r="D47" s="69">
        <v>44.82</v>
      </c>
      <c r="M47" s="108"/>
    </row>
    <row r="48" spans="2:13" x14ac:dyDescent="0.3">
      <c r="B48" s="10" t="s">
        <v>33</v>
      </c>
      <c r="C48" s="11" t="s">
        <v>94</v>
      </c>
      <c r="D48" s="69">
        <v>44.82</v>
      </c>
      <c r="M48" s="108"/>
    </row>
    <row r="49" spans="2:13" x14ac:dyDescent="0.3">
      <c r="B49" s="10" t="s">
        <v>30</v>
      </c>
      <c r="C49" s="11" t="s">
        <v>95</v>
      </c>
      <c r="D49" s="69">
        <v>44.82</v>
      </c>
      <c r="M49" s="108"/>
    </row>
    <row r="50" spans="2:13" x14ac:dyDescent="0.3">
      <c r="B50" s="10" t="s">
        <v>30</v>
      </c>
      <c r="C50" s="11" t="s">
        <v>96</v>
      </c>
      <c r="D50" s="69">
        <v>44.82</v>
      </c>
      <c r="M50" s="108"/>
    </row>
    <row r="51" spans="2:13" x14ac:dyDescent="0.3">
      <c r="B51" s="10" t="s">
        <v>37</v>
      </c>
      <c r="C51" s="11" t="s">
        <v>97</v>
      </c>
      <c r="D51" s="69">
        <v>36.15</v>
      </c>
      <c r="M51" s="108"/>
    </row>
    <row r="52" spans="2:13" x14ac:dyDescent="0.3">
      <c r="B52" s="10" t="s">
        <v>32</v>
      </c>
      <c r="C52" s="11" t="s">
        <v>98</v>
      </c>
      <c r="D52" s="69">
        <v>44.31</v>
      </c>
      <c r="M52" s="108"/>
    </row>
    <row r="53" spans="2:13" x14ac:dyDescent="0.3">
      <c r="B53" s="10" t="s">
        <v>26</v>
      </c>
      <c r="C53" s="11" t="s">
        <v>99</v>
      </c>
      <c r="D53" s="69">
        <v>53.75</v>
      </c>
      <c r="M53" s="108"/>
    </row>
    <row r="54" spans="2:13" x14ac:dyDescent="0.3">
      <c r="B54" s="10" t="s">
        <v>31</v>
      </c>
      <c r="C54" s="11" t="s">
        <v>100</v>
      </c>
      <c r="D54" s="69">
        <v>44.82</v>
      </c>
      <c r="M54" s="108"/>
    </row>
    <row r="55" spans="2:13" x14ac:dyDescent="0.3">
      <c r="B55" s="10" t="s">
        <v>33</v>
      </c>
      <c r="C55" s="11" t="s">
        <v>101</v>
      </c>
      <c r="D55" s="69">
        <v>46.9</v>
      </c>
      <c r="M55" s="108"/>
    </row>
    <row r="56" spans="2:13" x14ac:dyDescent="0.3">
      <c r="B56" s="10" t="s">
        <v>34</v>
      </c>
      <c r="C56" s="11" t="s">
        <v>102</v>
      </c>
      <c r="D56" s="69">
        <v>41.1</v>
      </c>
      <c r="M56" s="108"/>
    </row>
    <row r="57" spans="2:13" x14ac:dyDescent="0.3">
      <c r="B57" s="10" t="s">
        <v>48</v>
      </c>
      <c r="C57" s="11" t="s">
        <v>103</v>
      </c>
      <c r="D57" s="69">
        <v>35.24</v>
      </c>
      <c r="M57" s="108"/>
    </row>
    <row r="58" spans="2:13" x14ac:dyDescent="0.3">
      <c r="B58" s="10" t="s">
        <v>31</v>
      </c>
      <c r="C58" s="11" t="s">
        <v>104</v>
      </c>
      <c r="D58" s="69">
        <v>48.1</v>
      </c>
      <c r="M58" s="108"/>
    </row>
    <row r="59" spans="2:13" x14ac:dyDescent="0.3">
      <c r="B59" s="10" t="s">
        <v>48</v>
      </c>
      <c r="C59" s="11" t="s">
        <v>105</v>
      </c>
      <c r="D59" s="69">
        <v>35.14</v>
      </c>
      <c r="M59" s="108"/>
    </row>
    <row r="60" spans="2:13" x14ac:dyDescent="0.3">
      <c r="B60" s="10" t="s">
        <v>37</v>
      </c>
      <c r="C60" s="11" t="s">
        <v>106</v>
      </c>
      <c r="D60" s="69">
        <v>41.1</v>
      </c>
      <c r="M60" s="108"/>
    </row>
    <row r="61" spans="2:13" x14ac:dyDescent="0.3">
      <c r="B61" s="10" t="s">
        <v>28</v>
      </c>
      <c r="C61" s="11" t="s">
        <v>107</v>
      </c>
      <c r="D61" s="69">
        <v>57.84</v>
      </c>
      <c r="M61" s="108"/>
    </row>
    <row r="62" spans="2:13" x14ac:dyDescent="0.3">
      <c r="B62" s="10" t="s">
        <v>28</v>
      </c>
      <c r="C62" s="11" t="s">
        <v>108</v>
      </c>
      <c r="D62" s="69">
        <v>62.07</v>
      </c>
      <c r="M62" s="108"/>
    </row>
    <row r="63" spans="2:13" x14ac:dyDescent="0.3">
      <c r="B63" s="10" t="s">
        <v>28</v>
      </c>
      <c r="C63" s="11" t="s">
        <v>109</v>
      </c>
      <c r="D63" s="69">
        <v>56.86</v>
      </c>
      <c r="M63" s="108"/>
    </row>
    <row r="64" spans="2:13" x14ac:dyDescent="0.3">
      <c r="B64" s="10" t="s">
        <v>44</v>
      </c>
      <c r="C64" s="11" t="s">
        <v>110</v>
      </c>
      <c r="D64" s="69">
        <v>56.24</v>
      </c>
      <c r="M64" s="108"/>
    </row>
    <row r="65" spans="2:13" x14ac:dyDescent="0.3">
      <c r="B65" s="10" t="s">
        <v>30</v>
      </c>
      <c r="C65" s="11" t="s">
        <v>111</v>
      </c>
      <c r="D65" s="69">
        <v>41.1</v>
      </c>
      <c r="M65" s="108"/>
    </row>
    <row r="66" spans="2:13" x14ac:dyDescent="0.3">
      <c r="B66" s="10" t="s">
        <v>29</v>
      </c>
      <c r="C66" s="11" t="s">
        <v>112</v>
      </c>
      <c r="D66" s="69">
        <v>46.37</v>
      </c>
      <c r="M66" s="108"/>
    </row>
    <row r="67" spans="2:13" x14ac:dyDescent="0.3">
      <c r="B67" s="10" t="s">
        <v>29</v>
      </c>
      <c r="C67" s="11" t="s">
        <v>113</v>
      </c>
      <c r="D67" s="69">
        <v>51.56</v>
      </c>
      <c r="M67" s="108"/>
    </row>
    <row r="68" spans="2:13" x14ac:dyDescent="0.3">
      <c r="B68" s="10" t="s">
        <v>30</v>
      </c>
      <c r="C68" s="11" t="s">
        <v>114</v>
      </c>
      <c r="D68" s="69">
        <v>41.1</v>
      </c>
      <c r="M68" s="108"/>
    </row>
    <row r="69" spans="2:13" x14ac:dyDescent="0.3">
      <c r="B69" s="10" t="s">
        <v>30</v>
      </c>
      <c r="C69" s="11" t="s">
        <v>115</v>
      </c>
      <c r="D69" s="69">
        <v>46.33</v>
      </c>
      <c r="M69" s="108"/>
    </row>
    <row r="70" spans="2:13" x14ac:dyDescent="0.3">
      <c r="B70" s="10" t="s">
        <v>48</v>
      </c>
      <c r="C70" s="11" t="s">
        <v>116</v>
      </c>
      <c r="D70" s="69">
        <v>44.52</v>
      </c>
      <c r="M70" s="108"/>
    </row>
    <row r="71" spans="2:13" x14ac:dyDescent="0.3">
      <c r="B71" s="10" t="s">
        <v>30</v>
      </c>
      <c r="C71" s="11" t="s">
        <v>117</v>
      </c>
      <c r="D71" s="69">
        <v>47.47</v>
      </c>
      <c r="M71" s="108"/>
    </row>
    <row r="72" spans="2:13" x14ac:dyDescent="0.3">
      <c r="B72" s="10" t="s">
        <v>47</v>
      </c>
      <c r="C72" s="11" t="s">
        <v>118</v>
      </c>
      <c r="D72" s="69">
        <v>72.459999999999994</v>
      </c>
      <c r="M72" s="108"/>
    </row>
    <row r="73" spans="2:13" x14ac:dyDescent="0.3">
      <c r="B73" s="10" t="s">
        <v>35</v>
      </c>
      <c r="C73" s="11" t="s">
        <v>119</v>
      </c>
      <c r="D73" s="69">
        <v>37.380000000000003</v>
      </c>
      <c r="M73" s="108"/>
    </row>
    <row r="74" spans="2:13" x14ac:dyDescent="0.3">
      <c r="B74" s="10" t="s">
        <v>43</v>
      </c>
      <c r="C74" s="11" t="s">
        <v>120</v>
      </c>
      <c r="D74" s="69">
        <v>52.58</v>
      </c>
      <c r="M74" s="108"/>
    </row>
    <row r="75" spans="2:13" x14ac:dyDescent="0.3">
      <c r="B75" s="10" t="s">
        <v>38</v>
      </c>
      <c r="C75" s="11" t="s">
        <v>121</v>
      </c>
      <c r="D75" s="69">
        <v>55.33</v>
      </c>
      <c r="M75" s="108"/>
    </row>
    <row r="76" spans="2:13" x14ac:dyDescent="0.3">
      <c r="B76" s="10" t="s">
        <v>27</v>
      </c>
      <c r="C76" s="11" t="s">
        <v>122</v>
      </c>
      <c r="D76" s="69">
        <v>44.52</v>
      </c>
      <c r="M76" s="108"/>
    </row>
    <row r="77" spans="2:13" x14ac:dyDescent="0.3">
      <c r="B77" s="10" t="s">
        <v>38</v>
      </c>
      <c r="C77" s="11" t="s">
        <v>123</v>
      </c>
      <c r="D77" s="69">
        <v>92.73</v>
      </c>
      <c r="M77" s="108"/>
    </row>
    <row r="78" spans="2:13" x14ac:dyDescent="0.3">
      <c r="B78" s="10" t="s">
        <v>30</v>
      </c>
      <c r="C78" s="11" t="s">
        <v>124</v>
      </c>
      <c r="D78" s="69">
        <v>44.82</v>
      </c>
      <c r="M78" s="108"/>
    </row>
    <row r="79" spans="2:13" x14ac:dyDescent="0.3">
      <c r="B79" s="10" t="s">
        <v>31</v>
      </c>
      <c r="C79" s="11" t="s">
        <v>125</v>
      </c>
      <c r="D79" s="69">
        <v>47.24</v>
      </c>
      <c r="M79" s="108"/>
    </row>
    <row r="80" spans="2:13" x14ac:dyDescent="0.3">
      <c r="B80" s="10" t="s">
        <v>30</v>
      </c>
      <c r="C80" s="11" t="s">
        <v>126</v>
      </c>
      <c r="D80" s="69">
        <v>44.82</v>
      </c>
      <c r="M80" s="108"/>
    </row>
    <row r="81" spans="2:13" x14ac:dyDescent="0.3">
      <c r="B81" s="10" t="s">
        <v>47</v>
      </c>
      <c r="C81" s="11" t="s">
        <v>127</v>
      </c>
      <c r="D81" s="69">
        <v>47.01</v>
      </c>
      <c r="M81" s="108"/>
    </row>
    <row r="82" spans="2:13" x14ac:dyDescent="0.3">
      <c r="B82" s="10" t="s">
        <v>31</v>
      </c>
      <c r="C82" s="11" t="s">
        <v>128</v>
      </c>
      <c r="D82" s="69">
        <v>48.12</v>
      </c>
      <c r="M82" s="108"/>
    </row>
    <row r="83" spans="2:13" x14ac:dyDescent="0.3">
      <c r="B83" s="10" t="s">
        <v>27</v>
      </c>
      <c r="C83" s="11" t="s">
        <v>129</v>
      </c>
      <c r="D83" s="69">
        <v>44.52</v>
      </c>
      <c r="M83" s="108"/>
    </row>
    <row r="84" spans="2:13" x14ac:dyDescent="0.3">
      <c r="B84" s="10" t="s">
        <v>45</v>
      </c>
      <c r="C84" s="11" t="s">
        <v>130</v>
      </c>
      <c r="D84" s="69">
        <v>58.68</v>
      </c>
      <c r="M84" s="108"/>
    </row>
    <row r="85" spans="2:13" x14ac:dyDescent="0.3">
      <c r="B85" s="10" t="s">
        <v>37</v>
      </c>
      <c r="C85" s="11" t="s">
        <v>131</v>
      </c>
      <c r="D85" s="69">
        <v>41.1</v>
      </c>
      <c r="M85" s="108"/>
    </row>
    <row r="86" spans="2:13" x14ac:dyDescent="0.3">
      <c r="B86" s="10" t="s">
        <v>33</v>
      </c>
      <c r="C86" s="11" t="s">
        <v>132</v>
      </c>
      <c r="D86" s="69">
        <v>46.9</v>
      </c>
      <c r="M86" s="108"/>
    </row>
    <row r="87" spans="2:13" x14ac:dyDescent="0.3">
      <c r="B87" s="10" t="s">
        <v>34</v>
      </c>
      <c r="C87" s="11" t="s">
        <v>133</v>
      </c>
      <c r="D87" s="69">
        <v>41.1</v>
      </c>
      <c r="M87" s="108"/>
    </row>
    <row r="88" spans="2:13" x14ac:dyDescent="0.3">
      <c r="B88" s="10" t="s">
        <v>32</v>
      </c>
      <c r="C88" s="11" t="s">
        <v>134</v>
      </c>
      <c r="D88" s="69">
        <v>41.1</v>
      </c>
      <c r="M88" s="108"/>
    </row>
    <row r="89" spans="2:13" x14ac:dyDescent="0.3">
      <c r="B89" s="10" t="s">
        <v>38</v>
      </c>
      <c r="C89" s="11" t="s">
        <v>39</v>
      </c>
      <c r="D89" s="69">
        <v>46.37</v>
      </c>
      <c r="M89" s="108"/>
    </row>
    <row r="90" spans="2:13" x14ac:dyDescent="0.3">
      <c r="B90" s="10" t="s">
        <v>29</v>
      </c>
      <c r="C90" s="11" t="s">
        <v>135</v>
      </c>
      <c r="D90" s="69">
        <v>46.37</v>
      </c>
      <c r="M90" s="108"/>
    </row>
    <row r="91" spans="2:13" x14ac:dyDescent="0.3">
      <c r="B91" s="10" t="s">
        <v>30</v>
      </c>
      <c r="C91" s="11" t="s">
        <v>136</v>
      </c>
      <c r="D91" s="69">
        <v>41.1</v>
      </c>
      <c r="M91" s="108"/>
    </row>
    <row r="92" spans="2:13" x14ac:dyDescent="0.3">
      <c r="B92" s="10" t="s">
        <v>32</v>
      </c>
      <c r="C92" s="11" t="s">
        <v>137</v>
      </c>
      <c r="D92" s="69">
        <v>39.520000000000003</v>
      </c>
      <c r="M92" s="108"/>
    </row>
    <row r="93" spans="2:13" x14ac:dyDescent="0.3">
      <c r="B93" s="10" t="s">
        <v>29</v>
      </c>
      <c r="C93" s="11" t="s">
        <v>138</v>
      </c>
      <c r="D93" s="69">
        <v>46.37</v>
      </c>
      <c r="M93" s="108"/>
    </row>
    <row r="94" spans="2:13" x14ac:dyDescent="0.3">
      <c r="B94" s="10" t="s">
        <v>31</v>
      </c>
      <c r="C94" s="11" t="s">
        <v>139</v>
      </c>
      <c r="D94" s="69">
        <v>43.94</v>
      </c>
      <c r="M94" s="108"/>
    </row>
    <row r="95" spans="2:13" x14ac:dyDescent="0.3">
      <c r="B95" s="10" t="s">
        <v>33</v>
      </c>
      <c r="C95" s="11" t="s">
        <v>140</v>
      </c>
      <c r="D95" s="69">
        <v>43.99</v>
      </c>
      <c r="M95" s="108"/>
    </row>
    <row r="96" spans="2:13" x14ac:dyDescent="0.3">
      <c r="B96" s="10" t="s">
        <v>34</v>
      </c>
      <c r="C96" s="11" t="s">
        <v>141</v>
      </c>
      <c r="D96" s="69">
        <v>41.1</v>
      </c>
      <c r="M96" s="108"/>
    </row>
    <row r="97" spans="2:13" x14ac:dyDescent="0.3">
      <c r="B97" s="10" t="s">
        <v>240</v>
      </c>
      <c r="C97" s="11" t="s">
        <v>142</v>
      </c>
      <c r="D97" s="69">
        <v>44.82</v>
      </c>
      <c r="M97" s="108"/>
    </row>
    <row r="98" spans="2:13" x14ac:dyDescent="0.3">
      <c r="B98" s="10" t="s">
        <v>30</v>
      </c>
      <c r="C98" s="11" t="s">
        <v>143</v>
      </c>
      <c r="D98" s="69">
        <v>46.03</v>
      </c>
      <c r="M98" s="108"/>
    </row>
    <row r="99" spans="2:13" x14ac:dyDescent="0.3">
      <c r="B99" s="10" t="s">
        <v>30</v>
      </c>
      <c r="C99" s="11" t="s">
        <v>144</v>
      </c>
      <c r="D99" s="69">
        <v>39.799999999999997</v>
      </c>
      <c r="M99" s="108"/>
    </row>
    <row r="100" spans="2:13" x14ac:dyDescent="0.3">
      <c r="B100" s="10" t="s">
        <v>49</v>
      </c>
      <c r="C100" s="11" t="s">
        <v>50</v>
      </c>
      <c r="D100" s="69">
        <v>56.63</v>
      </c>
      <c r="M100" s="108"/>
    </row>
    <row r="101" spans="2:13" x14ac:dyDescent="0.3">
      <c r="B101" s="10" t="s">
        <v>33</v>
      </c>
      <c r="C101" s="11" t="s">
        <v>145</v>
      </c>
      <c r="D101" s="69">
        <v>46.9</v>
      </c>
      <c r="M101" s="108"/>
    </row>
    <row r="102" spans="2:13" x14ac:dyDescent="0.3">
      <c r="B102" s="10" t="s">
        <v>31</v>
      </c>
      <c r="C102" s="11" t="s">
        <v>146</v>
      </c>
      <c r="D102" s="69">
        <v>56.86</v>
      </c>
      <c r="M102" s="108"/>
    </row>
    <row r="103" spans="2:13" x14ac:dyDescent="0.3">
      <c r="B103" s="10" t="s">
        <v>32</v>
      </c>
      <c r="C103" s="11" t="s">
        <v>147</v>
      </c>
      <c r="D103" s="69">
        <v>41.1</v>
      </c>
      <c r="M103" s="108"/>
    </row>
    <row r="104" spans="2:13" x14ac:dyDescent="0.3">
      <c r="B104" s="10" t="s">
        <v>34</v>
      </c>
      <c r="C104" s="11" t="s">
        <v>148</v>
      </c>
      <c r="D104" s="69">
        <v>41.1</v>
      </c>
      <c r="M104" s="108"/>
    </row>
    <row r="105" spans="2:13" x14ac:dyDescent="0.3">
      <c r="B105" s="10" t="s">
        <v>241</v>
      </c>
      <c r="C105" s="11" t="s">
        <v>242</v>
      </c>
      <c r="D105" s="69"/>
      <c r="M105" s="108"/>
    </row>
    <row r="106" spans="2:13" x14ac:dyDescent="0.3">
      <c r="B106" s="10" t="s">
        <v>24</v>
      </c>
      <c r="C106" s="11" t="s">
        <v>242</v>
      </c>
      <c r="D106" s="69"/>
      <c r="M106" s="108"/>
    </row>
    <row r="107" spans="2:13" x14ac:dyDescent="0.3">
      <c r="B107" s="107"/>
      <c r="M107" s="108"/>
    </row>
    <row r="108" spans="2:13" x14ac:dyDescent="0.3">
      <c r="B108" s="107"/>
      <c r="M108" s="108"/>
    </row>
    <row r="109" spans="2:13" x14ac:dyDescent="0.3">
      <c r="B109" s="107"/>
      <c r="M109" s="108"/>
    </row>
    <row r="110" spans="2:13" x14ac:dyDescent="0.3">
      <c r="B110" s="107"/>
      <c r="M110" s="108"/>
    </row>
    <row r="111" spans="2:13" x14ac:dyDescent="0.3">
      <c r="B111" s="107"/>
      <c r="M111" s="108"/>
    </row>
    <row r="112" spans="2:13" x14ac:dyDescent="0.3">
      <c r="B112" s="107"/>
      <c r="M112" s="108"/>
    </row>
    <row r="113" spans="2:13" x14ac:dyDescent="0.3">
      <c r="B113" s="107"/>
      <c r="M113" s="108"/>
    </row>
    <row r="114" spans="2:13" x14ac:dyDescent="0.3">
      <c r="B114" s="107"/>
      <c r="M114" s="108"/>
    </row>
    <row r="115" spans="2:13" ht="21" x14ac:dyDescent="0.3">
      <c r="B115" s="70" t="s">
        <v>243</v>
      </c>
      <c r="C115" s="70" t="s">
        <v>244</v>
      </c>
      <c r="M115" s="108"/>
    </row>
    <row r="116" spans="2:13" x14ac:dyDescent="0.3">
      <c r="B116" s="8" t="s">
        <v>223</v>
      </c>
      <c r="C116" s="9">
        <f>'Norman Bridge Rd '!D$11</f>
        <v>0</v>
      </c>
      <c r="M116" s="108"/>
    </row>
    <row r="117" spans="2:13" x14ac:dyDescent="0.3">
      <c r="B117" s="8" t="s">
        <v>222</v>
      </c>
      <c r="C117" s="9">
        <f>'Norman Bridge Rd '!D$12</f>
        <v>0.05</v>
      </c>
      <c r="M117" s="108"/>
    </row>
    <row r="118" spans="2:13" x14ac:dyDescent="0.3">
      <c r="B118" s="8" t="s">
        <v>221</v>
      </c>
      <c r="C118" s="9">
        <f>'Norman Bridge Rd '!D$12</f>
        <v>0.05</v>
      </c>
      <c r="M118" s="108"/>
    </row>
    <row r="119" spans="2:13" x14ac:dyDescent="0.3">
      <c r="B119" s="8" t="s">
        <v>245</v>
      </c>
      <c r="C119" s="9">
        <f>'Norman Bridge Rd '!D$12</f>
        <v>0.05</v>
      </c>
      <c r="M119" s="108"/>
    </row>
    <row r="120" spans="2:13" x14ac:dyDescent="0.3">
      <c r="B120" s="8" t="s">
        <v>225</v>
      </c>
      <c r="C120" s="9">
        <f>'Norman Bridge Rd '!D$12</f>
        <v>0.05</v>
      </c>
      <c r="M120" s="108"/>
    </row>
    <row r="121" spans="2:13" x14ac:dyDescent="0.3">
      <c r="B121" s="8" t="s">
        <v>226</v>
      </c>
      <c r="C121" s="9">
        <f>'Norman Bridge Rd '!D$12</f>
        <v>0.05</v>
      </c>
      <c r="M121" s="108"/>
    </row>
    <row r="122" spans="2:13" x14ac:dyDescent="0.3">
      <c r="B122" s="8" t="s">
        <v>224</v>
      </c>
      <c r="C122" s="9">
        <f>'Norman Bridge Rd '!D$12</f>
        <v>0.05</v>
      </c>
      <c r="M122" s="108"/>
    </row>
    <row r="123" spans="2:13" x14ac:dyDescent="0.3">
      <c r="B123" s="8" t="s">
        <v>195</v>
      </c>
      <c r="C123" s="9">
        <f>'Norman Bridge Rd '!D$11</f>
        <v>0</v>
      </c>
      <c r="M123" s="108"/>
    </row>
    <row r="124" spans="2:13" x14ac:dyDescent="0.3">
      <c r="B124" s="8"/>
      <c r="C124" s="8"/>
      <c r="M124" s="108"/>
    </row>
    <row r="125" spans="2:13" x14ac:dyDescent="0.3">
      <c r="B125" s="8"/>
      <c r="C125" s="8"/>
      <c r="M125" s="108"/>
    </row>
    <row r="126" spans="2:13" x14ac:dyDescent="0.3">
      <c r="B126" s="8"/>
      <c r="C126" s="8"/>
      <c r="D126" s="120"/>
      <c r="E126" s="120"/>
      <c r="F126" s="120"/>
      <c r="G126" s="120"/>
      <c r="H126" s="120"/>
      <c r="I126" s="120"/>
      <c r="J126" s="120"/>
      <c r="K126" s="120"/>
      <c r="L126" s="120"/>
      <c r="M126" s="121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246</v>
      </c>
      <c r="B1" s="20" t="s">
        <v>247</v>
      </c>
      <c r="C1" s="20" t="s">
        <v>248</v>
      </c>
      <c r="D1" s="21" t="s">
        <v>4</v>
      </c>
      <c r="E1" s="21" t="s">
        <v>249</v>
      </c>
      <c r="F1" s="20" t="s">
        <v>250</v>
      </c>
      <c r="G1" s="20" t="s">
        <v>251</v>
      </c>
      <c r="H1" s="20" t="s">
        <v>252</v>
      </c>
      <c r="I1" s="20" t="s">
        <v>253</v>
      </c>
      <c r="J1" s="20" t="s">
        <v>254</v>
      </c>
      <c r="K1" s="20" t="s">
        <v>255</v>
      </c>
      <c r="L1" s="20" t="s">
        <v>256</v>
      </c>
      <c r="M1" s="20" t="s">
        <v>257</v>
      </c>
      <c r="N1" s="20" t="s">
        <v>258</v>
      </c>
      <c r="O1" s="20" t="s">
        <v>259</v>
      </c>
      <c r="P1" s="20" t="s">
        <v>260</v>
      </c>
      <c r="Q1" s="20" t="s">
        <v>261</v>
      </c>
      <c r="R1" s="20" t="s">
        <v>262</v>
      </c>
      <c r="S1" s="20" t="s">
        <v>263</v>
      </c>
      <c r="T1" s="20" t="s">
        <v>264</v>
      </c>
      <c r="U1" s="20" t="s">
        <v>265</v>
      </c>
      <c r="V1" s="20" t="s">
        <v>266</v>
      </c>
      <c r="W1" s="20" t="s">
        <v>267</v>
      </c>
      <c r="X1" s="20" t="s">
        <v>268</v>
      </c>
      <c r="Y1" s="20" t="s">
        <v>269</v>
      </c>
      <c r="Z1" s="20" t="s">
        <v>270</v>
      </c>
      <c r="AA1" s="20" t="s">
        <v>271</v>
      </c>
      <c r="AB1" s="20" t="s">
        <v>272</v>
      </c>
      <c r="AC1" s="20" t="s">
        <v>273</v>
      </c>
      <c r="AD1" s="20" t="s">
        <v>274</v>
      </c>
      <c r="AE1" s="20" t="s">
        <v>275</v>
      </c>
      <c r="AF1" s="20" t="s">
        <v>276</v>
      </c>
      <c r="AG1" s="20" t="s">
        <v>277</v>
      </c>
      <c r="AH1" s="20" t="s">
        <v>278</v>
      </c>
      <c r="AI1" s="20" t="s">
        <v>279</v>
      </c>
      <c r="AJ1" s="20" t="s">
        <v>280</v>
      </c>
      <c r="AK1" s="20" t="s">
        <v>281</v>
      </c>
      <c r="AL1" s="20" t="s">
        <v>282</v>
      </c>
      <c r="AM1" s="20" t="s">
        <v>283</v>
      </c>
      <c r="AN1" s="20" t="s">
        <v>284</v>
      </c>
      <c r="AO1" s="20" t="s">
        <v>285</v>
      </c>
      <c r="AP1" s="20" t="s">
        <v>286</v>
      </c>
      <c r="AQ1" s="20" t="s">
        <v>287</v>
      </c>
      <c r="AR1" s="20" t="s">
        <v>288</v>
      </c>
      <c r="AS1" s="20" t="s">
        <v>289</v>
      </c>
      <c r="AT1" s="20" t="s">
        <v>290</v>
      </c>
      <c r="AU1" s="20" t="s">
        <v>291</v>
      </c>
      <c r="AV1" s="20" t="s">
        <v>292</v>
      </c>
      <c r="AW1" s="20" t="s">
        <v>293</v>
      </c>
      <c r="AX1" s="20" t="s">
        <v>294</v>
      </c>
      <c r="AY1" s="20" t="s">
        <v>295</v>
      </c>
      <c r="AZ1" s="20" t="s">
        <v>296</v>
      </c>
      <c r="BA1" s="20" t="s">
        <v>297</v>
      </c>
      <c r="BB1" s="20" t="s">
        <v>298</v>
      </c>
      <c r="BC1" s="20" t="s">
        <v>299</v>
      </c>
      <c r="BD1" s="20" t="s">
        <v>300</v>
      </c>
      <c r="BE1" s="20" t="s">
        <v>301</v>
      </c>
      <c r="BF1" s="20" t="s">
        <v>302</v>
      </c>
      <c r="BG1" s="20" t="s">
        <v>303</v>
      </c>
      <c r="BH1" s="20" t="s">
        <v>304</v>
      </c>
      <c r="BI1" s="20" t="s">
        <v>305</v>
      </c>
      <c r="BJ1" s="20" t="s">
        <v>306</v>
      </c>
      <c r="BK1" s="20" t="s">
        <v>307</v>
      </c>
      <c r="BL1" s="20" t="s">
        <v>308</v>
      </c>
      <c r="BM1" s="20" t="s">
        <v>309</v>
      </c>
      <c r="BN1" s="20" t="s">
        <v>310</v>
      </c>
      <c r="BO1" s="20" t="s">
        <v>311</v>
      </c>
      <c r="BP1" s="20" t="s">
        <v>312</v>
      </c>
      <c r="BQ1" s="20" t="s">
        <v>313</v>
      </c>
      <c r="BR1" s="20" t="s">
        <v>314</v>
      </c>
      <c r="BS1" s="20" t="s">
        <v>315</v>
      </c>
      <c r="BT1" s="20" t="s">
        <v>316</v>
      </c>
      <c r="BU1" s="20" t="s">
        <v>317</v>
      </c>
      <c r="BV1" s="20" t="s">
        <v>318</v>
      </c>
      <c r="BW1" s="20" t="s">
        <v>319</v>
      </c>
      <c r="BX1" s="20" t="s">
        <v>320</v>
      </c>
      <c r="BY1" s="20" t="s">
        <v>321</v>
      </c>
      <c r="BZ1" s="20" t="s">
        <v>322</v>
      </c>
      <c r="CA1" s="20" t="s">
        <v>323</v>
      </c>
      <c r="CB1" s="20" t="s">
        <v>324</v>
      </c>
      <c r="CC1" s="20" t="s">
        <v>325</v>
      </c>
      <c r="CD1" s="20" t="s">
        <v>326</v>
      </c>
      <c r="CE1" s="20" t="s">
        <v>327</v>
      </c>
      <c r="CF1" s="20" t="s">
        <v>328</v>
      </c>
      <c r="CG1" s="20" t="s">
        <v>329</v>
      </c>
      <c r="CH1" s="20" t="s">
        <v>330</v>
      </c>
      <c r="CI1" s="20" t="s">
        <v>331</v>
      </c>
      <c r="CJ1" s="20" t="s">
        <v>332</v>
      </c>
      <c r="CK1" s="20" t="s">
        <v>333</v>
      </c>
      <c r="CL1" s="20" t="s">
        <v>334</v>
      </c>
      <c r="CM1" s="20" t="s">
        <v>335</v>
      </c>
      <c r="CN1" s="20" t="s">
        <v>336</v>
      </c>
      <c r="CO1" s="20" t="s">
        <v>337</v>
      </c>
      <c r="CP1" s="20" t="s">
        <v>338</v>
      </c>
      <c r="CQ1" s="20" t="s">
        <v>339</v>
      </c>
      <c r="CR1" s="20" t="s">
        <v>340</v>
      </c>
      <c r="CS1" s="20" t="s">
        <v>341</v>
      </c>
      <c r="CT1" s="20" t="s">
        <v>342</v>
      </c>
      <c r="CU1" s="20" t="s">
        <v>343</v>
      </c>
      <c r="CV1" s="20" t="s">
        <v>344</v>
      </c>
      <c r="CW1" s="20" t="s">
        <v>345</v>
      </c>
      <c r="CX1" s="20" t="s">
        <v>346</v>
      </c>
      <c r="CY1" s="20" t="s">
        <v>347</v>
      </c>
      <c r="CZ1" s="20" t="s">
        <v>348</v>
      </c>
      <c r="DA1" s="20" t="s">
        <v>349</v>
      </c>
      <c r="DB1" s="20" t="s">
        <v>350</v>
      </c>
      <c r="DC1" s="20" t="s">
        <v>351</v>
      </c>
      <c r="DD1" s="20" t="s">
        <v>352</v>
      </c>
      <c r="DE1" s="20" t="s">
        <v>353</v>
      </c>
      <c r="DF1" s="20" t="s">
        <v>354</v>
      </c>
      <c r="DG1" s="20" t="s">
        <v>355</v>
      </c>
      <c r="DH1" s="20" t="s">
        <v>356</v>
      </c>
      <c r="DI1" s="20" t="s">
        <v>357</v>
      </c>
      <c r="DJ1" s="20" t="s">
        <v>358</v>
      </c>
      <c r="DK1" s="20" t="s">
        <v>359</v>
      </c>
      <c r="DL1" s="20" t="s">
        <v>360</v>
      </c>
      <c r="DM1" s="20" t="s">
        <v>361</v>
      </c>
      <c r="DN1" s="20" t="s">
        <v>362</v>
      </c>
      <c r="DO1" s="20" t="s">
        <v>363</v>
      </c>
      <c r="DP1" s="20" t="s">
        <v>364</v>
      </c>
      <c r="DQ1" s="20" t="s">
        <v>365</v>
      </c>
      <c r="DR1" s="20" t="s">
        <v>366</v>
      </c>
      <c r="DS1" s="20" t="s">
        <v>367</v>
      </c>
      <c r="DT1" s="20" t="s">
        <v>368</v>
      </c>
      <c r="DU1" s="20" t="s">
        <v>369</v>
      </c>
      <c r="DV1" s="20" t="s">
        <v>370</v>
      </c>
      <c r="DW1" s="20" t="s">
        <v>371</v>
      </c>
      <c r="DX1" s="20" t="s">
        <v>372</v>
      </c>
      <c r="DY1" s="20" t="s">
        <v>373</v>
      </c>
      <c r="DZ1" s="20" t="s">
        <v>374</v>
      </c>
      <c r="EA1" s="20" t="s">
        <v>375</v>
      </c>
      <c r="EB1" s="20" t="s">
        <v>376</v>
      </c>
      <c r="EC1" s="20" t="s">
        <v>377</v>
      </c>
      <c r="ED1" s="20" t="s">
        <v>378</v>
      </c>
      <c r="EE1" s="20" t="s">
        <v>379</v>
      </c>
      <c r="EF1" s="20" t="s">
        <v>380</v>
      </c>
      <c r="EG1" s="20" t="s">
        <v>381</v>
      </c>
      <c r="EH1" s="20" t="s">
        <v>382</v>
      </c>
      <c r="EI1" s="20" t="s">
        <v>383</v>
      </c>
      <c r="EJ1" s="20" t="s">
        <v>384</v>
      </c>
      <c r="EK1" s="20" t="s">
        <v>385</v>
      </c>
      <c r="EL1" s="20" t="s">
        <v>386</v>
      </c>
      <c r="EM1" s="20" t="s">
        <v>387</v>
      </c>
      <c r="EN1" s="20" t="s">
        <v>388</v>
      </c>
      <c r="EO1" s="20" t="s">
        <v>389</v>
      </c>
      <c r="EP1" s="20" t="s">
        <v>390</v>
      </c>
    </row>
    <row r="2" spans="1:146" x14ac:dyDescent="0.3">
      <c r="A2" s="20" t="s">
        <v>247</v>
      </c>
      <c r="B2" s="20" t="s">
        <v>391</v>
      </c>
      <c r="C2" s="20" t="s">
        <v>392</v>
      </c>
      <c r="D2" s="20" t="s">
        <v>393</v>
      </c>
      <c r="E2" s="20" t="s">
        <v>250</v>
      </c>
      <c r="F2" s="20" t="s">
        <v>394</v>
      </c>
      <c r="G2" s="20" t="s">
        <v>394</v>
      </c>
      <c r="H2" s="20" t="s">
        <v>394</v>
      </c>
      <c r="I2" s="20" t="s">
        <v>395</v>
      </c>
      <c r="J2" s="20" t="s">
        <v>396</v>
      </c>
      <c r="K2" s="20" t="s">
        <v>397</v>
      </c>
      <c r="L2" s="20" t="s">
        <v>397</v>
      </c>
      <c r="M2" s="20" t="s">
        <v>398</v>
      </c>
      <c r="N2" s="20" t="s">
        <v>399</v>
      </c>
      <c r="O2" s="20" t="s">
        <v>396</v>
      </c>
      <c r="P2" s="20" t="s">
        <v>400</v>
      </c>
      <c r="Q2" s="20" t="s">
        <v>401</v>
      </c>
      <c r="R2" s="20" t="s">
        <v>402</v>
      </c>
      <c r="S2" s="20" t="s">
        <v>394</v>
      </c>
      <c r="T2" s="20" t="s">
        <v>394</v>
      </c>
      <c r="U2" s="20" t="s">
        <v>399</v>
      </c>
      <c r="V2" s="20" t="s">
        <v>403</v>
      </c>
      <c r="W2" s="20" t="s">
        <v>403</v>
      </c>
      <c r="X2" s="20" t="s">
        <v>394</v>
      </c>
      <c r="Y2" s="20" t="s">
        <v>404</v>
      </c>
      <c r="Z2" s="20" t="s">
        <v>399</v>
      </c>
      <c r="AA2" s="20" t="s">
        <v>397</v>
      </c>
      <c r="AB2" s="20" t="s">
        <v>399</v>
      </c>
      <c r="AC2" s="20" t="s">
        <v>405</v>
      </c>
      <c r="AD2" s="20" t="s">
        <v>397</v>
      </c>
      <c r="AE2" s="20" t="s">
        <v>397</v>
      </c>
      <c r="AF2" s="20" t="s">
        <v>406</v>
      </c>
      <c r="AG2" s="20" t="s">
        <v>407</v>
      </c>
      <c r="AH2" s="20" t="s">
        <v>408</v>
      </c>
      <c r="AI2" s="20" t="s">
        <v>399</v>
      </c>
      <c r="AJ2" s="20" t="s">
        <v>399</v>
      </c>
      <c r="AK2" s="20" t="s">
        <v>409</v>
      </c>
      <c r="AL2" s="20" t="s">
        <v>409</v>
      </c>
      <c r="AM2" s="20" t="s">
        <v>410</v>
      </c>
      <c r="AN2" s="20" t="s">
        <v>410</v>
      </c>
      <c r="AO2" s="20" t="s">
        <v>410</v>
      </c>
      <c r="AP2" s="20" t="s">
        <v>411</v>
      </c>
      <c r="AQ2" s="20" t="s">
        <v>412</v>
      </c>
      <c r="AR2" s="20" t="s">
        <v>413</v>
      </c>
      <c r="AS2" s="20" t="s">
        <v>410</v>
      </c>
      <c r="AT2" s="20" t="s">
        <v>412</v>
      </c>
      <c r="AU2" s="20" t="s">
        <v>412</v>
      </c>
      <c r="AV2" s="20" t="s">
        <v>396</v>
      </c>
      <c r="AW2" s="20" t="s">
        <v>401</v>
      </c>
      <c r="AX2" s="20" t="s">
        <v>394</v>
      </c>
      <c r="AY2" s="20" t="s">
        <v>394</v>
      </c>
      <c r="AZ2" s="20" t="s">
        <v>394</v>
      </c>
      <c r="BA2" s="20" t="s">
        <v>414</v>
      </c>
      <c r="BB2" s="20" t="s">
        <v>399</v>
      </c>
      <c r="BC2" s="20" t="s">
        <v>397</v>
      </c>
      <c r="BD2" s="20" t="s">
        <v>397</v>
      </c>
      <c r="BE2" s="20" t="s">
        <v>394</v>
      </c>
      <c r="BF2" s="20" t="s">
        <v>415</v>
      </c>
      <c r="BG2" s="20" t="s">
        <v>394</v>
      </c>
      <c r="BH2" s="20" t="s">
        <v>401</v>
      </c>
      <c r="BI2" s="20" t="s">
        <v>410</v>
      </c>
      <c r="BJ2" s="20" t="s">
        <v>410</v>
      </c>
      <c r="BK2" s="20" t="s">
        <v>401</v>
      </c>
      <c r="BL2" s="20" t="s">
        <v>401</v>
      </c>
      <c r="BM2" s="20" t="s">
        <v>416</v>
      </c>
      <c r="BN2" s="20" t="s">
        <v>417</v>
      </c>
      <c r="BO2" s="20" t="s">
        <v>394</v>
      </c>
      <c r="BP2" s="20" t="s">
        <v>415</v>
      </c>
      <c r="BQ2" s="20" t="s">
        <v>394</v>
      </c>
      <c r="BR2" s="20" t="s">
        <v>418</v>
      </c>
      <c r="BS2" s="20" t="s">
        <v>394</v>
      </c>
      <c r="BT2" s="20" t="s">
        <v>401</v>
      </c>
      <c r="BU2" s="20" t="s">
        <v>394</v>
      </c>
      <c r="BV2" s="20" t="s">
        <v>397</v>
      </c>
      <c r="BW2" s="20" t="s">
        <v>419</v>
      </c>
      <c r="BX2" s="20" t="s">
        <v>399</v>
      </c>
      <c r="BY2" s="20" t="s">
        <v>399</v>
      </c>
      <c r="BZ2" s="20" t="s">
        <v>420</v>
      </c>
      <c r="CA2" s="20" t="s">
        <v>399</v>
      </c>
      <c r="CB2" s="20" t="s">
        <v>419</v>
      </c>
      <c r="CC2" s="20" t="s">
        <v>421</v>
      </c>
      <c r="CD2" s="20" t="s">
        <v>401</v>
      </c>
      <c r="CE2" s="20" t="s">
        <v>422</v>
      </c>
      <c r="CF2" s="20" t="s">
        <v>423</v>
      </c>
      <c r="CG2" s="20" t="s">
        <v>394</v>
      </c>
      <c r="CH2" s="20" t="s">
        <v>399</v>
      </c>
      <c r="CI2" s="20" t="s">
        <v>394</v>
      </c>
      <c r="CJ2" s="20" t="s">
        <v>403</v>
      </c>
      <c r="CK2" s="20" t="s">
        <v>394</v>
      </c>
      <c r="CL2" s="20" t="s">
        <v>399</v>
      </c>
      <c r="CM2" s="20" t="s">
        <v>399</v>
      </c>
      <c r="CN2" s="20" t="s">
        <v>399</v>
      </c>
      <c r="CO2" s="20" t="s">
        <v>424</v>
      </c>
      <c r="CP2" s="20" t="s">
        <v>403</v>
      </c>
      <c r="CQ2" s="20" t="s">
        <v>397</v>
      </c>
      <c r="CR2" s="20" t="s">
        <v>394</v>
      </c>
      <c r="CS2" s="20" t="s">
        <v>394</v>
      </c>
      <c r="CT2" s="20" t="s">
        <v>425</v>
      </c>
      <c r="CU2" s="20" t="s">
        <v>426</v>
      </c>
      <c r="CV2" s="20" t="s">
        <v>399</v>
      </c>
      <c r="CW2" s="20" t="s">
        <v>401</v>
      </c>
      <c r="CX2" s="20" t="s">
        <v>397</v>
      </c>
      <c r="CY2" s="20" t="s">
        <v>415</v>
      </c>
      <c r="CZ2" s="20" t="s">
        <v>394</v>
      </c>
      <c r="DA2" s="20" t="s">
        <v>396</v>
      </c>
      <c r="DB2" s="20" t="s">
        <v>427</v>
      </c>
      <c r="DC2" s="20" t="s">
        <v>428</v>
      </c>
      <c r="DD2" s="20" t="s">
        <v>428</v>
      </c>
      <c r="DE2" s="20" t="s">
        <v>428</v>
      </c>
      <c r="DF2" s="20" t="s">
        <v>428</v>
      </c>
      <c r="DG2" s="20" t="s">
        <v>428</v>
      </c>
      <c r="DH2" s="20" t="s">
        <v>428</v>
      </c>
      <c r="DI2" s="20" t="s">
        <v>428</v>
      </c>
      <c r="DJ2" s="20" t="s">
        <v>428</v>
      </c>
      <c r="DK2" s="20" t="s">
        <v>428</v>
      </c>
      <c r="DL2" s="20" t="s">
        <v>428</v>
      </c>
      <c r="DM2" s="20" t="s">
        <v>428</v>
      </c>
      <c r="DN2" s="20" t="s">
        <v>428</v>
      </c>
      <c r="DO2" s="20" t="s">
        <v>428</v>
      </c>
      <c r="DP2" s="20" t="s">
        <v>428</v>
      </c>
      <c r="DQ2" s="20" t="s">
        <v>428</v>
      </c>
      <c r="DR2" s="20" t="s">
        <v>428</v>
      </c>
      <c r="DS2" s="20" t="s">
        <v>428</v>
      </c>
      <c r="DT2" s="20" t="s">
        <v>428</v>
      </c>
      <c r="DU2" s="20" t="s">
        <v>429</v>
      </c>
      <c r="DV2" s="20" t="s">
        <v>429</v>
      </c>
      <c r="DW2" s="20" t="s">
        <v>428</v>
      </c>
      <c r="DX2" s="20" t="s">
        <v>428</v>
      </c>
      <c r="DY2" s="20" t="s">
        <v>428</v>
      </c>
      <c r="DZ2" s="20" t="s">
        <v>428</v>
      </c>
      <c r="EA2" s="20" t="s">
        <v>428</v>
      </c>
      <c r="EB2" s="20" t="s">
        <v>428</v>
      </c>
      <c r="EC2" s="20" t="s">
        <v>428</v>
      </c>
      <c r="ED2" s="20" t="s">
        <v>428</v>
      </c>
      <c r="EE2" s="20" t="s">
        <v>428</v>
      </c>
      <c r="EF2" s="20" t="s">
        <v>428</v>
      </c>
      <c r="EG2" s="20" t="s">
        <v>428</v>
      </c>
      <c r="EH2" s="20" t="s">
        <v>428</v>
      </c>
      <c r="EI2" s="20" t="s">
        <v>428</v>
      </c>
      <c r="EJ2" s="20" t="s">
        <v>428</v>
      </c>
      <c r="EK2" s="20" t="s">
        <v>428</v>
      </c>
      <c r="EL2" s="20" t="s">
        <v>428</v>
      </c>
      <c r="EM2" s="20" t="s">
        <v>428</v>
      </c>
      <c r="EN2" s="20" t="s">
        <v>428</v>
      </c>
      <c r="EO2" s="20" t="s">
        <v>428</v>
      </c>
      <c r="EP2" s="20" t="s">
        <v>428</v>
      </c>
    </row>
    <row r="3" spans="1:146" x14ac:dyDescent="0.3">
      <c r="A3" s="20" t="s">
        <v>248</v>
      </c>
      <c r="C3" s="20" t="s">
        <v>430</v>
      </c>
      <c r="D3" s="20" t="s">
        <v>431</v>
      </c>
      <c r="E3" s="20" t="s">
        <v>251</v>
      </c>
      <c r="F3" s="20" t="s">
        <v>419</v>
      </c>
      <c r="G3" s="20" t="s">
        <v>419</v>
      </c>
      <c r="H3" s="20" t="s">
        <v>419</v>
      </c>
      <c r="I3" s="20" t="s">
        <v>432</v>
      </c>
      <c r="J3" s="20" t="s">
        <v>433</v>
      </c>
      <c r="K3" s="20" t="s">
        <v>434</v>
      </c>
      <c r="L3" s="20" t="s">
        <v>434</v>
      </c>
      <c r="M3" s="20" t="s">
        <v>435</v>
      </c>
      <c r="N3" s="20" t="s">
        <v>436</v>
      </c>
      <c r="O3" s="20" t="s">
        <v>433</v>
      </c>
      <c r="P3" s="20" t="s">
        <v>437</v>
      </c>
      <c r="Q3" s="20" t="s">
        <v>438</v>
      </c>
      <c r="R3" s="20" t="s">
        <v>439</v>
      </c>
      <c r="S3" s="20" t="s">
        <v>440</v>
      </c>
      <c r="T3" s="20" t="s">
        <v>440</v>
      </c>
      <c r="U3" s="20" t="s">
        <v>436</v>
      </c>
      <c r="V3" s="20" t="s">
        <v>436</v>
      </c>
      <c r="W3" s="20" t="s">
        <v>436</v>
      </c>
      <c r="X3" s="20" t="s">
        <v>440</v>
      </c>
      <c r="Y3" s="20" t="s">
        <v>441</v>
      </c>
      <c r="Z3" s="20" t="s">
        <v>436</v>
      </c>
      <c r="AA3" s="20" t="s">
        <v>434</v>
      </c>
      <c r="AB3" s="20" t="s">
        <v>436</v>
      </c>
      <c r="AC3" s="20" t="s">
        <v>442</v>
      </c>
      <c r="AD3" s="20" t="s">
        <v>434</v>
      </c>
      <c r="AE3" s="20" t="s">
        <v>434</v>
      </c>
      <c r="AF3" s="20" t="s">
        <v>399</v>
      </c>
      <c r="AG3" s="20" t="s">
        <v>433</v>
      </c>
      <c r="AH3" s="20" t="s">
        <v>443</v>
      </c>
      <c r="AI3" s="20" t="s">
        <v>402</v>
      </c>
      <c r="AJ3" s="20" t="s">
        <v>402</v>
      </c>
      <c r="AK3" s="20" t="s">
        <v>444</v>
      </c>
      <c r="AL3" s="20" t="s">
        <v>444</v>
      </c>
      <c r="AM3" s="20" t="s">
        <v>445</v>
      </c>
      <c r="AN3" s="20" t="s">
        <v>401</v>
      </c>
      <c r="AO3" s="20" t="s">
        <v>401</v>
      </c>
      <c r="AP3" s="20" t="s">
        <v>417</v>
      </c>
      <c r="AQ3" s="20" t="s">
        <v>414</v>
      </c>
      <c r="AR3" s="20" t="s">
        <v>446</v>
      </c>
      <c r="AS3" s="20" t="s">
        <v>421</v>
      </c>
      <c r="AT3" s="20" t="s">
        <v>433</v>
      </c>
      <c r="AU3" s="20" t="s">
        <v>433</v>
      </c>
      <c r="AV3" s="20" t="s">
        <v>433</v>
      </c>
      <c r="AW3" s="20" t="s">
        <v>442</v>
      </c>
      <c r="AX3" s="20" t="s">
        <v>442</v>
      </c>
      <c r="AY3" s="20" t="s">
        <v>442</v>
      </c>
      <c r="AZ3" s="20" t="s">
        <v>442</v>
      </c>
      <c r="BA3" s="20" t="s">
        <v>397</v>
      </c>
      <c r="BB3" s="20" t="s">
        <v>447</v>
      </c>
      <c r="BC3" s="20" t="s">
        <v>434</v>
      </c>
      <c r="BD3" s="20" t="s">
        <v>434</v>
      </c>
      <c r="BE3" s="20" t="s">
        <v>448</v>
      </c>
      <c r="BF3" s="20" t="s">
        <v>421</v>
      </c>
      <c r="BG3" s="20" t="s">
        <v>448</v>
      </c>
      <c r="BH3" s="20" t="s">
        <v>421</v>
      </c>
      <c r="BI3" s="20" t="s">
        <v>401</v>
      </c>
      <c r="BJ3" s="20" t="s">
        <v>401</v>
      </c>
      <c r="BK3" s="20" t="s">
        <v>409</v>
      </c>
      <c r="BL3" s="20" t="s">
        <v>409</v>
      </c>
      <c r="BM3" s="20" t="s">
        <v>444</v>
      </c>
      <c r="BN3" s="20" t="s">
        <v>434</v>
      </c>
      <c r="BO3" s="20" t="s">
        <v>448</v>
      </c>
      <c r="BP3" s="20" t="s">
        <v>449</v>
      </c>
      <c r="BQ3" s="20" t="s">
        <v>450</v>
      </c>
      <c r="BR3" s="20" t="s">
        <v>450</v>
      </c>
      <c r="BS3" s="20" t="s">
        <v>448</v>
      </c>
      <c r="BT3" s="20" t="s">
        <v>418</v>
      </c>
      <c r="BU3" s="20" t="s">
        <v>450</v>
      </c>
      <c r="BV3" s="20" t="s">
        <v>434</v>
      </c>
      <c r="BW3" s="20" t="s">
        <v>415</v>
      </c>
      <c r="BX3" s="20" t="s">
        <v>403</v>
      </c>
      <c r="BY3" s="20" t="s">
        <v>403</v>
      </c>
      <c r="BZ3" s="20" t="s">
        <v>451</v>
      </c>
      <c r="CA3" s="20" t="s">
        <v>447</v>
      </c>
      <c r="CB3" s="20" t="s">
        <v>433</v>
      </c>
      <c r="CC3" s="20" t="s">
        <v>452</v>
      </c>
      <c r="CF3" s="20" t="s">
        <v>453</v>
      </c>
      <c r="CG3" s="20" t="s">
        <v>454</v>
      </c>
      <c r="CH3" s="20" t="s">
        <v>447</v>
      </c>
      <c r="CI3" s="20" t="s">
        <v>454</v>
      </c>
      <c r="CJ3" s="20" t="s">
        <v>447</v>
      </c>
      <c r="CK3" s="20" t="s">
        <v>454</v>
      </c>
      <c r="CL3" s="20" t="s">
        <v>447</v>
      </c>
      <c r="CM3" s="20" t="s">
        <v>447</v>
      </c>
      <c r="CN3" s="20" t="s">
        <v>447</v>
      </c>
      <c r="CO3" s="20" t="s">
        <v>455</v>
      </c>
      <c r="CP3" s="20" t="s">
        <v>444</v>
      </c>
      <c r="CQ3" s="20" t="s">
        <v>434</v>
      </c>
      <c r="CR3" s="20" t="s">
        <v>456</v>
      </c>
      <c r="CS3" s="20" t="s">
        <v>450</v>
      </c>
      <c r="CT3" s="20" t="s">
        <v>434</v>
      </c>
      <c r="CU3" s="20" t="s">
        <v>457</v>
      </c>
      <c r="CV3" s="20" t="s">
        <v>447</v>
      </c>
      <c r="CW3" s="20" t="s">
        <v>458</v>
      </c>
      <c r="CX3" s="20" t="s">
        <v>434</v>
      </c>
      <c r="CY3" s="20" t="s">
        <v>459</v>
      </c>
      <c r="CZ3" s="20" t="s">
        <v>454</v>
      </c>
      <c r="DA3" s="20" t="s">
        <v>433</v>
      </c>
      <c r="DB3" s="20" t="s">
        <v>433</v>
      </c>
      <c r="DC3" s="20" t="s">
        <v>460</v>
      </c>
      <c r="DD3" s="20" t="s">
        <v>460</v>
      </c>
      <c r="DE3" s="20" t="s">
        <v>460</v>
      </c>
      <c r="DF3" s="20" t="s">
        <v>460</v>
      </c>
      <c r="DG3" s="20" t="s">
        <v>460</v>
      </c>
      <c r="DH3" s="20" t="s">
        <v>460</v>
      </c>
      <c r="DI3" s="20" t="s">
        <v>460</v>
      </c>
      <c r="DJ3" s="20" t="s">
        <v>460</v>
      </c>
      <c r="DK3" s="20" t="s">
        <v>461</v>
      </c>
      <c r="DL3" s="20" t="s">
        <v>461</v>
      </c>
      <c r="DM3" s="20" t="s">
        <v>461</v>
      </c>
      <c r="DN3" s="20" t="s">
        <v>461</v>
      </c>
      <c r="DO3" s="20" t="s">
        <v>461</v>
      </c>
      <c r="DP3" s="20" t="s">
        <v>461</v>
      </c>
      <c r="DQ3" s="20" t="s">
        <v>461</v>
      </c>
      <c r="DR3" s="20" t="s">
        <v>461</v>
      </c>
      <c r="DS3" s="20" t="s">
        <v>461</v>
      </c>
      <c r="DT3" s="20" t="s">
        <v>461</v>
      </c>
      <c r="DU3" s="20" t="s">
        <v>462</v>
      </c>
      <c r="DV3" s="20" t="s">
        <v>462</v>
      </c>
      <c r="DW3" s="20" t="s">
        <v>461</v>
      </c>
      <c r="DX3" s="20" t="s">
        <v>461</v>
      </c>
      <c r="DY3" s="20" t="s">
        <v>461</v>
      </c>
      <c r="DZ3" s="20" t="s">
        <v>461</v>
      </c>
      <c r="EA3" s="20" t="s">
        <v>461</v>
      </c>
      <c r="EB3" s="20" t="s">
        <v>461</v>
      </c>
      <c r="EC3" s="20" t="s">
        <v>461</v>
      </c>
      <c r="ED3" s="20" t="s">
        <v>461</v>
      </c>
      <c r="EE3" s="20" t="s">
        <v>461</v>
      </c>
      <c r="EF3" s="20" t="s">
        <v>461</v>
      </c>
      <c r="EG3" s="20" t="s">
        <v>463</v>
      </c>
      <c r="EH3" s="20" t="s">
        <v>463</v>
      </c>
      <c r="EI3" s="20" t="s">
        <v>463</v>
      </c>
      <c r="EJ3" s="20" t="s">
        <v>463</v>
      </c>
      <c r="EK3" s="20" t="s">
        <v>463</v>
      </c>
      <c r="EL3" s="20" t="s">
        <v>464</v>
      </c>
      <c r="EM3" s="20" t="s">
        <v>463</v>
      </c>
      <c r="EN3" s="20" t="s">
        <v>463</v>
      </c>
      <c r="EO3" s="20" t="s">
        <v>463</v>
      </c>
      <c r="EP3" s="20" t="s">
        <v>463</v>
      </c>
    </row>
    <row r="4" spans="1:146" x14ac:dyDescent="0.3">
      <c r="C4" s="20" t="s">
        <v>465</v>
      </c>
      <c r="D4" s="20" t="s">
        <v>466</v>
      </c>
      <c r="E4" s="20" t="s">
        <v>252</v>
      </c>
      <c r="F4" s="20" t="s">
        <v>467</v>
      </c>
      <c r="G4" s="20" t="s">
        <v>468</v>
      </c>
      <c r="H4" s="20" t="s">
        <v>468</v>
      </c>
      <c r="I4" s="20" t="s">
        <v>469</v>
      </c>
      <c r="J4" s="20" t="s">
        <v>470</v>
      </c>
      <c r="K4" s="20" t="s">
        <v>471</v>
      </c>
      <c r="L4" s="20" t="s">
        <v>471</v>
      </c>
      <c r="M4" s="20" t="s">
        <v>472</v>
      </c>
      <c r="N4" s="20" t="s">
        <v>417</v>
      </c>
      <c r="O4" s="20" t="s">
        <v>417</v>
      </c>
      <c r="P4" s="20" t="s">
        <v>473</v>
      </c>
      <c r="Q4" s="20" t="s">
        <v>474</v>
      </c>
      <c r="R4" s="20" t="s">
        <v>475</v>
      </c>
      <c r="S4" s="20" t="s">
        <v>476</v>
      </c>
      <c r="T4" s="20" t="s">
        <v>476</v>
      </c>
      <c r="U4" s="20" t="s">
        <v>417</v>
      </c>
      <c r="V4" s="20" t="s">
        <v>397</v>
      </c>
      <c r="W4" s="20" t="s">
        <v>397</v>
      </c>
      <c r="X4" s="20" t="s">
        <v>450</v>
      </c>
      <c r="Y4" s="20" t="s">
        <v>477</v>
      </c>
      <c r="Z4" s="20" t="s">
        <v>417</v>
      </c>
      <c r="AA4" s="20" t="s">
        <v>471</v>
      </c>
      <c r="AB4" s="20" t="s">
        <v>417</v>
      </c>
      <c r="AC4" s="20" t="s">
        <v>448</v>
      </c>
      <c r="AD4" s="20" t="s">
        <v>471</v>
      </c>
      <c r="AE4" s="20" t="s">
        <v>471</v>
      </c>
      <c r="AF4" s="20" t="s">
        <v>475</v>
      </c>
      <c r="AG4" s="20" t="s">
        <v>443</v>
      </c>
      <c r="AH4" s="20" t="s">
        <v>397</v>
      </c>
      <c r="AI4" s="20" t="s">
        <v>417</v>
      </c>
      <c r="AJ4" s="20" t="s">
        <v>417</v>
      </c>
      <c r="AK4" s="20" t="s">
        <v>478</v>
      </c>
      <c r="AL4" s="20" t="s">
        <v>478</v>
      </c>
      <c r="AM4" s="20" t="s">
        <v>417</v>
      </c>
      <c r="AN4" s="20" t="s">
        <v>479</v>
      </c>
      <c r="AO4" s="20" t="s">
        <v>479</v>
      </c>
      <c r="AP4" s="20" t="s">
        <v>434</v>
      </c>
      <c r="AQ4" s="20" t="s">
        <v>478</v>
      </c>
      <c r="AR4" s="20" t="s">
        <v>480</v>
      </c>
      <c r="AS4" s="20" t="s">
        <v>479</v>
      </c>
      <c r="AT4" s="20" t="s">
        <v>481</v>
      </c>
      <c r="AU4" s="20" t="s">
        <v>481</v>
      </c>
      <c r="AV4" s="20" t="s">
        <v>482</v>
      </c>
      <c r="AW4" s="20" t="s">
        <v>422</v>
      </c>
      <c r="AX4" s="20" t="s">
        <v>422</v>
      </c>
      <c r="AY4" s="20" t="s">
        <v>422</v>
      </c>
      <c r="AZ4" s="20" t="s">
        <v>422</v>
      </c>
      <c r="BA4" s="20" t="s">
        <v>434</v>
      </c>
      <c r="BB4" s="20" t="s">
        <v>417</v>
      </c>
      <c r="BC4" s="20" t="s">
        <v>471</v>
      </c>
      <c r="BD4" s="20" t="s">
        <v>471</v>
      </c>
      <c r="BE4" s="20" t="s">
        <v>423</v>
      </c>
      <c r="BF4" s="20" t="s">
        <v>479</v>
      </c>
      <c r="BG4" s="20" t="s">
        <v>423</v>
      </c>
      <c r="BH4" s="20" t="s">
        <v>452</v>
      </c>
      <c r="BI4" s="20" t="s">
        <v>483</v>
      </c>
      <c r="BJ4" s="20" t="s">
        <v>479</v>
      </c>
      <c r="BK4" s="20" t="s">
        <v>445</v>
      </c>
      <c r="BL4" s="20" t="s">
        <v>445</v>
      </c>
      <c r="BM4" s="20" t="s">
        <v>421</v>
      </c>
      <c r="BN4" s="20" t="s">
        <v>484</v>
      </c>
      <c r="BO4" s="20" t="s">
        <v>423</v>
      </c>
      <c r="BP4" s="20" t="s">
        <v>485</v>
      </c>
      <c r="BQ4" s="20" t="s">
        <v>422</v>
      </c>
      <c r="BR4" s="20" t="s">
        <v>397</v>
      </c>
      <c r="BS4" s="20" t="s">
        <v>423</v>
      </c>
      <c r="BT4" s="20" t="s">
        <v>450</v>
      </c>
      <c r="BU4" s="20" t="s">
        <v>422</v>
      </c>
      <c r="BV4" s="20" t="s">
        <v>471</v>
      </c>
      <c r="BW4" s="20" t="s">
        <v>399</v>
      </c>
      <c r="BX4" s="20" t="s">
        <v>425</v>
      </c>
      <c r="BY4" s="20" t="s">
        <v>425</v>
      </c>
      <c r="BZ4" s="20" t="s">
        <v>486</v>
      </c>
      <c r="CA4" s="20" t="s">
        <v>425</v>
      </c>
      <c r="CB4" s="20" t="s">
        <v>425</v>
      </c>
      <c r="CC4" s="20" t="s">
        <v>487</v>
      </c>
      <c r="CF4" s="20" t="s">
        <v>488</v>
      </c>
      <c r="CG4" s="20" t="s">
        <v>423</v>
      </c>
      <c r="CH4" s="20" t="s">
        <v>425</v>
      </c>
      <c r="CI4" s="20" t="s">
        <v>423</v>
      </c>
      <c r="CJ4" s="20" t="s">
        <v>397</v>
      </c>
      <c r="CK4" s="20" t="s">
        <v>423</v>
      </c>
      <c r="CL4" s="20" t="s">
        <v>425</v>
      </c>
      <c r="CM4" s="20" t="s">
        <v>425</v>
      </c>
      <c r="CN4" s="20" t="s">
        <v>425</v>
      </c>
      <c r="CO4" s="20" t="s">
        <v>489</v>
      </c>
      <c r="CP4" s="20" t="s">
        <v>397</v>
      </c>
      <c r="CQ4" s="20" t="s">
        <v>490</v>
      </c>
      <c r="CR4" s="20" t="s">
        <v>491</v>
      </c>
      <c r="CS4" s="20" t="s">
        <v>448</v>
      </c>
      <c r="CT4" s="20" t="s">
        <v>455</v>
      </c>
      <c r="CU4" s="20" t="s">
        <v>478</v>
      </c>
      <c r="CV4" s="20" t="s">
        <v>425</v>
      </c>
      <c r="CW4" s="20" t="s">
        <v>421</v>
      </c>
      <c r="CX4" s="20" t="s">
        <v>471</v>
      </c>
      <c r="CY4" s="20" t="s">
        <v>492</v>
      </c>
      <c r="CZ4" s="20" t="s">
        <v>482</v>
      </c>
      <c r="DA4" s="20" t="s">
        <v>417</v>
      </c>
      <c r="DB4" s="20" t="s">
        <v>455</v>
      </c>
      <c r="DC4" s="20" t="s">
        <v>493</v>
      </c>
      <c r="DD4" s="20" t="s">
        <v>493</v>
      </c>
      <c r="DE4" s="20" t="s">
        <v>493</v>
      </c>
      <c r="DF4" s="20" t="s">
        <v>493</v>
      </c>
      <c r="DG4" s="20" t="s">
        <v>493</v>
      </c>
      <c r="DH4" s="20" t="s">
        <v>493</v>
      </c>
      <c r="DI4" s="20" t="s">
        <v>493</v>
      </c>
      <c r="DJ4" s="20" t="s">
        <v>493</v>
      </c>
      <c r="DK4" s="20" t="s">
        <v>493</v>
      </c>
      <c r="DL4" s="20" t="s">
        <v>493</v>
      </c>
      <c r="DM4" s="20" t="s">
        <v>493</v>
      </c>
      <c r="DN4" s="20" t="s">
        <v>493</v>
      </c>
      <c r="DO4" s="20" t="s">
        <v>493</v>
      </c>
      <c r="DP4" s="20" t="s">
        <v>493</v>
      </c>
      <c r="DQ4" s="20" t="s">
        <v>493</v>
      </c>
      <c r="DR4" s="20" t="s">
        <v>493</v>
      </c>
      <c r="DS4" s="20" t="s">
        <v>493</v>
      </c>
      <c r="DT4" s="20" t="s">
        <v>493</v>
      </c>
      <c r="DW4" s="20" t="s">
        <v>494</v>
      </c>
      <c r="DX4" s="20" t="s">
        <v>494</v>
      </c>
      <c r="DY4" s="20" t="s">
        <v>494</v>
      </c>
      <c r="DZ4" s="20" t="s">
        <v>494</v>
      </c>
      <c r="EA4" s="20" t="s">
        <v>494</v>
      </c>
      <c r="EB4" s="20" t="s">
        <v>494</v>
      </c>
      <c r="EC4" s="20" t="s">
        <v>494</v>
      </c>
      <c r="ED4" s="20" t="s">
        <v>494</v>
      </c>
      <c r="EE4" s="20" t="s">
        <v>494</v>
      </c>
      <c r="EF4" s="20" t="s">
        <v>494</v>
      </c>
      <c r="EG4" s="20" t="s">
        <v>495</v>
      </c>
      <c r="EH4" s="20" t="s">
        <v>495</v>
      </c>
      <c r="EI4" s="20" t="s">
        <v>495</v>
      </c>
      <c r="EJ4" s="20" t="s">
        <v>495</v>
      </c>
      <c r="EK4" s="20" t="s">
        <v>495</v>
      </c>
      <c r="EL4" s="20" t="s">
        <v>496</v>
      </c>
      <c r="EM4" s="20" t="s">
        <v>495</v>
      </c>
      <c r="EN4" s="20" t="s">
        <v>495</v>
      </c>
      <c r="EO4" s="20" t="s">
        <v>495</v>
      </c>
      <c r="EP4" s="20" t="s">
        <v>495</v>
      </c>
    </row>
    <row r="5" spans="1:146" x14ac:dyDescent="0.3">
      <c r="C5" s="20" t="s">
        <v>497</v>
      </c>
      <c r="D5" s="20" t="s">
        <v>498</v>
      </c>
      <c r="E5" s="20" t="s">
        <v>253</v>
      </c>
      <c r="F5" s="20" t="s">
        <v>491</v>
      </c>
      <c r="G5" s="20" t="s">
        <v>467</v>
      </c>
      <c r="H5" s="20" t="s">
        <v>448</v>
      </c>
      <c r="I5" s="20" t="s">
        <v>499</v>
      </c>
      <c r="J5" s="20" t="s">
        <v>500</v>
      </c>
      <c r="K5" s="20" t="s">
        <v>501</v>
      </c>
      <c r="L5" s="20" t="s">
        <v>501</v>
      </c>
      <c r="M5" s="20" t="s">
        <v>502</v>
      </c>
      <c r="N5" s="20" t="s">
        <v>434</v>
      </c>
      <c r="O5" s="20" t="s">
        <v>434</v>
      </c>
      <c r="P5" s="20" t="s">
        <v>503</v>
      </c>
      <c r="Q5" s="20" t="s">
        <v>504</v>
      </c>
      <c r="R5" s="20" t="s">
        <v>505</v>
      </c>
      <c r="S5" s="20" t="s">
        <v>491</v>
      </c>
      <c r="T5" s="20" t="s">
        <v>491</v>
      </c>
      <c r="U5" s="20" t="s">
        <v>434</v>
      </c>
      <c r="V5" s="20" t="s">
        <v>434</v>
      </c>
      <c r="W5" s="20" t="s">
        <v>434</v>
      </c>
      <c r="X5" s="20" t="s">
        <v>448</v>
      </c>
      <c r="Y5" s="20" t="s">
        <v>448</v>
      </c>
      <c r="Z5" s="20" t="s">
        <v>434</v>
      </c>
      <c r="AA5" s="20" t="s">
        <v>501</v>
      </c>
      <c r="AB5" s="20" t="s">
        <v>434</v>
      </c>
      <c r="AC5" s="20" t="s">
        <v>506</v>
      </c>
      <c r="AD5" s="20" t="s">
        <v>501</v>
      </c>
      <c r="AE5" s="20" t="s">
        <v>501</v>
      </c>
      <c r="AF5" s="20" t="s">
        <v>507</v>
      </c>
      <c r="AG5" s="20" t="s">
        <v>508</v>
      </c>
      <c r="AH5" s="20" t="s">
        <v>434</v>
      </c>
      <c r="AI5" s="20" t="s">
        <v>421</v>
      </c>
      <c r="AJ5" s="20" t="s">
        <v>421</v>
      </c>
      <c r="AK5" s="20" t="s">
        <v>421</v>
      </c>
      <c r="AL5" s="20" t="s">
        <v>421</v>
      </c>
      <c r="AM5" s="20" t="s">
        <v>509</v>
      </c>
      <c r="AN5" s="20" t="s">
        <v>510</v>
      </c>
      <c r="AO5" s="20" t="s">
        <v>510</v>
      </c>
      <c r="AP5" s="20" t="s">
        <v>509</v>
      </c>
      <c r="AQ5" s="20" t="s">
        <v>434</v>
      </c>
      <c r="AR5" s="20" t="s">
        <v>511</v>
      </c>
      <c r="AS5" s="20" t="s">
        <v>512</v>
      </c>
      <c r="AT5" s="20" t="s">
        <v>434</v>
      </c>
      <c r="AU5" s="20" t="s">
        <v>434</v>
      </c>
      <c r="AV5" s="20" t="s">
        <v>455</v>
      </c>
      <c r="AW5" s="20" t="s">
        <v>491</v>
      </c>
      <c r="AX5" s="20" t="s">
        <v>423</v>
      </c>
      <c r="AY5" s="20" t="s">
        <v>423</v>
      </c>
      <c r="AZ5" s="20" t="s">
        <v>423</v>
      </c>
      <c r="BA5" s="20" t="s">
        <v>513</v>
      </c>
      <c r="BB5" s="20" t="s">
        <v>434</v>
      </c>
      <c r="BC5" s="20" t="s">
        <v>501</v>
      </c>
      <c r="BD5" s="20" t="s">
        <v>501</v>
      </c>
      <c r="BE5" s="20" t="s">
        <v>514</v>
      </c>
      <c r="BF5" s="20" t="s">
        <v>515</v>
      </c>
      <c r="BG5" s="20" t="s">
        <v>514</v>
      </c>
      <c r="BH5" s="20" t="s">
        <v>515</v>
      </c>
      <c r="BI5" s="20" t="s">
        <v>479</v>
      </c>
      <c r="BJ5" s="20" t="s">
        <v>516</v>
      </c>
      <c r="BK5" s="20" t="s">
        <v>517</v>
      </c>
      <c r="BL5" s="20" t="s">
        <v>517</v>
      </c>
      <c r="BM5" s="20" t="s">
        <v>518</v>
      </c>
      <c r="BN5" s="20" t="s">
        <v>519</v>
      </c>
      <c r="BO5" s="20" t="s">
        <v>514</v>
      </c>
      <c r="BP5" s="20" t="s">
        <v>479</v>
      </c>
      <c r="BQ5" s="20" t="s">
        <v>448</v>
      </c>
      <c r="BR5" s="20" t="s">
        <v>434</v>
      </c>
      <c r="BS5" s="20" t="s">
        <v>514</v>
      </c>
      <c r="BT5" s="20" t="s">
        <v>421</v>
      </c>
      <c r="BU5" s="20" t="s">
        <v>448</v>
      </c>
      <c r="BV5" s="20" t="s">
        <v>501</v>
      </c>
      <c r="BW5" s="20" t="s">
        <v>447</v>
      </c>
      <c r="BX5" s="20" t="s">
        <v>397</v>
      </c>
      <c r="BY5" s="20" t="s">
        <v>397</v>
      </c>
      <c r="BZ5" s="20" t="s">
        <v>520</v>
      </c>
      <c r="CA5" s="20" t="s">
        <v>434</v>
      </c>
      <c r="CB5" s="20" t="s">
        <v>434</v>
      </c>
      <c r="CC5" s="20" t="s">
        <v>521</v>
      </c>
      <c r="CF5" s="20" t="s">
        <v>522</v>
      </c>
      <c r="CG5" s="20" t="s">
        <v>482</v>
      </c>
      <c r="CH5" s="20" t="s">
        <v>434</v>
      </c>
      <c r="CI5" s="20" t="s">
        <v>482</v>
      </c>
      <c r="CJ5" s="20" t="s">
        <v>434</v>
      </c>
      <c r="CK5" s="20" t="s">
        <v>482</v>
      </c>
      <c r="CL5" s="20" t="s">
        <v>434</v>
      </c>
      <c r="CM5" s="20" t="s">
        <v>434</v>
      </c>
      <c r="CN5" s="20" t="s">
        <v>434</v>
      </c>
      <c r="CO5" s="20" t="s">
        <v>523</v>
      </c>
      <c r="CP5" s="20" t="s">
        <v>434</v>
      </c>
      <c r="CQ5" s="20" t="s">
        <v>524</v>
      </c>
      <c r="CR5" s="20" t="s">
        <v>453</v>
      </c>
      <c r="CS5" s="20" t="s">
        <v>482</v>
      </c>
      <c r="CT5" s="20" t="s">
        <v>489</v>
      </c>
      <c r="CU5" s="20" t="s">
        <v>479</v>
      </c>
      <c r="CV5" s="20" t="s">
        <v>434</v>
      </c>
      <c r="CW5" s="20" t="s">
        <v>452</v>
      </c>
      <c r="CX5" s="20" t="s">
        <v>501</v>
      </c>
      <c r="CY5" s="20" t="s">
        <v>479</v>
      </c>
      <c r="CZ5" s="20" t="s">
        <v>525</v>
      </c>
      <c r="DA5" s="20" t="s">
        <v>482</v>
      </c>
      <c r="DB5" s="20" t="s">
        <v>514</v>
      </c>
      <c r="DC5" s="20" t="s">
        <v>526</v>
      </c>
      <c r="DD5" s="20" t="s">
        <v>526</v>
      </c>
      <c r="DE5" s="20" t="s">
        <v>526</v>
      </c>
      <c r="DF5" s="20" t="s">
        <v>526</v>
      </c>
      <c r="DG5" s="20" t="s">
        <v>526</v>
      </c>
      <c r="DH5" s="20" t="s">
        <v>526</v>
      </c>
      <c r="DI5" s="20" t="s">
        <v>526</v>
      </c>
      <c r="DJ5" s="20" t="s">
        <v>526</v>
      </c>
      <c r="DK5" s="20" t="s">
        <v>526</v>
      </c>
      <c r="DL5" s="20" t="s">
        <v>526</v>
      </c>
      <c r="DM5" s="20" t="s">
        <v>526</v>
      </c>
      <c r="DN5" s="20" t="s">
        <v>526</v>
      </c>
      <c r="DO5" s="20" t="s">
        <v>526</v>
      </c>
      <c r="DP5" s="20" t="s">
        <v>526</v>
      </c>
      <c r="DQ5" s="20" t="s">
        <v>526</v>
      </c>
      <c r="DR5" s="20" t="s">
        <v>526</v>
      </c>
      <c r="DS5" s="20" t="s">
        <v>526</v>
      </c>
      <c r="DT5" s="20" t="s">
        <v>526</v>
      </c>
      <c r="DW5" s="20" t="s">
        <v>526</v>
      </c>
      <c r="DX5" s="20" t="s">
        <v>526</v>
      </c>
      <c r="DY5" s="20" t="s">
        <v>526</v>
      </c>
      <c r="DZ5" s="20" t="s">
        <v>526</v>
      </c>
      <c r="EA5" s="20" t="s">
        <v>526</v>
      </c>
      <c r="EB5" s="20" t="s">
        <v>526</v>
      </c>
      <c r="EC5" s="20" t="s">
        <v>526</v>
      </c>
      <c r="ED5" s="20" t="s">
        <v>526</v>
      </c>
      <c r="EE5" s="20" t="s">
        <v>526</v>
      </c>
      <c r="EF5" s="20" t="s">
        <v>526</v>
      </c>
      <c r="EG5" s="20" t="s">
        <v>526</v>
      </c>
      <c r="EH5" s="20" t="s">
        <v>526</v>
      </c>
      <c r="EI5" s="20" t="s">
        <v>526</v>
      </c>
      <c r="EJ5" s="20" t="s">
        <v>526</v>
      </c>
      <c r="EK5" s="20" t="s">
        <v>526</v>
      </c>
      <c r="EL5" s="20" t="s">
        <v>526</v>
      </c>
      <c r="EM5" s="20" t="s">
        <v>526</v>
      </c>
      <c r="EN5" s="20" t="s">
        <v>526</v>
      </c>
      <c r="EO5" s="20" t="s">
        <v>526</v>
      </c>
      <c r="EP5" s="20" t="s">
        <v>526</v>
      </c>
    </row>
    <row r="6" spans="1:146" x14ac:dyDescent="0.3">
      <c r="D6" s="20" t="s">
        <v>527</v>
      </c>
      <c r="E6" s="20" t="s">
        <v>254</v>
      </c>
      <c r="F6" s="20" t="s">
        <v>528</v>
      </c>
      <c r="G6" s="20" t="s">
        <v>514</v>
      </c>
      <c r="H6" s="20" t="s">
        <v>514</v>
      </c>
      <c r="I6" s="20" t="s">
        <v>529</v>
      </c>
      <c r="J6" s="20" t="s">
        <v>434</v>
      </c>
      <c r="K6" s="20" t="s">
        <v>530</v>
      </c>
      <c r="L6" s="20" t="s">
        <v>530</v>
      </c>
      <c r="M6" s="20" t="s">
        <v>531</v>
      </c>
      <c r="N6" s="20" t="s">
        <v>484</v>
      </c>
      <c r="O6" s="20" t="s">
        <v>508</v>
      </c>
      <c r="P6" s="20" t="s">
        <v>532</v>
      </c>
      <c r="Q6" s="20" t="s">
        <v>533</v>
      </c>
      <c r="R6" s="20" t="s">
        <v>438</v>
      </c>
      <c r="S6" s="20" t="s">
        <v>534</v>
      </c>
      <c r="T6" s="20" t="s">
        <v>534</v>
      </c>
      <c r="U6" s="20" t="s">
        <v>509</v>
      </c>
      <c r="V6" s="20" t="s">
        <v>514</v>
      </c>
      <c r="W6" s="20" t="s">
        <v>514</v>
      </c>
      <c r="X6" s="20" t="s">
        <v>535</v>
      </c>
      <c r="Y6" s="20" t="s">
        <v>514</v>
      </c>
      <c r="Z6" s="20" t="s">
        <v>509</v>
      </c>
      <c r="AA6" s="20" t="s">
        <v>530</v>
      </c>
      <c r="AB6" s="20" t="s">
        <v>536</v>
      </c>
      <c r="AC6" s="20" t="s">
        <v>537</v>
      </c>
      <c r="AD6" s="20" t="s">
        <v>538</v>
      </c>
      <c r="AE6" s="20" t="s">
        <v>538</v>
      </c>
      <c r="AF6" s="20" t="s">
        <v>539</v>
      </c>
      <c r="AG6" s="20" t="s">
        <v>489</v>
      </c>
      <c r="AH6" s="20" t="s">
        <v>540</v>
      </c>
      <c r="AI6" s="20" t="s">
        <v>541</v>
      </c>
      <c r="AJ6" s="20" t="s">
        <v>541</v>
      </c>
      <c r="AK6" s="20" t="s">
        <v>542</v>
      </c>
      <c r="AL6" s="20" t="s">
        <v>542</v>
      </c>
      <c r="AM6" s="20" t="s">
        <v>543</v>
      </c>
      <c r="AN6" s="20" t="s">
        <v>507</v>
      </c>
      <c r="AO6" s="20" t="s">
        <v>507</v>
      </c>
      <c r="AP6" s="20" t="s">
        <v>544</v>
      </c>
      <c r="AQ6" s="20" t="s">
        <v>545</v>
      </c>
      <c r="AR6" s="20" t="s">
        <v>482</v>
      </c>
      <c r="AS6" s="20" t="s">
        <v>455</v>
      </c>
      <c r="AT6" s="20" t="s">
        <v>546</v>
      </c>
      <c r="AU6" s="20" t="s">
        <v>546</v>
      </c>
      <c r="AV6" s="20" t="s">
        <v>547</v>
      </c>
      <c r="AW6" s="20" t="s">
        <v>548</v>
      </c>
      <c r="AX6" s="20" t="s">
        <v>482</v>
      </c>
      <c r="AY6" s="20" t="s">
        <v>514</v>
      </c>
      <c r="AZ6" s="20" t="s">
        <v>514</v>
      </c>
      <c r="BA6" s="20" t="s">
        <v>540</v>
      </c>
      <c r="BB6" s="20" t="s">
        <v>455</v>
      </c>
      <c r="BC6" s="20" t="s">
        <v>514</v>
      </c>
      <c r="BD6" s="20" t="s">
        <v>514</v>
      </c>
      <c r="BE6" s="20" t="s">
        <v>549</v>
      </c>
      <c r="BF6" s="20" t="s">
        <v>507</v>
      </c>
      <c r="BG6" s="20" t="s">
        <v>549</v>
      </c>
      <c r="BH6" s="20" t="s">
        <v>550</v>
      </c>
      <c r="BI6" s="20" t="s">
        <v>522</v>
      </c>
      <c r="BJ6" s="20" t="s">
        <v>522</v>
      </c>
      <c r="BK6" s="20" t="s">
        <v>550</v>
      </c>
      <c r="BL6" s="20" t="s">
        <v>550</v>
      </c>
      <c r="BM6" s="20" t="s">
        <v>551</v>
      </c>
      <c r="BN6" s="20" t="s">
        <v>509</v>
      </c>
      <c r="BO6" s="20" t="s">
        <v>549</v>
      </c>
      <c r="BP6" s="20" t="s">
        <v>552</v>
      </c>
      <c r="BQ6" s="20" t="s">
        <v>548</v>
      </c>
      <c r="BR6" s="20" t="s">
        <v>514</v>
      </c>
      <c r="BS6" s="20" t="s">
        <v>549</v>
      </c>
      <c r="BT6" s="20" t="s">
        <v>452</v>
      </c>
      <c r="BU6" s="20" t="s">
        <v>548</v>
      </c>
      <c r="BV6" s="20" t="s">
        <v>514</v>
      </c>
      <c r="BW6" s="20" t="s">
        <v>411</v>
      </c>
      <c r="BX6" s="20" t="s">
        <v>553</v>
      </c>
      <c r="BY6" s="20" t="s">
        <v>553</v>
      </c>
      <c r="CA6" s="20" t="s">
        <v>553</v>
      </c>
      <c r="CB6" s="20" t="s">
        <v>482</v>
      </c>
      <c r="CC6" s="20" t="s">
        <v>515</v>
      </c>
      <c r="CG6" s="20" t="s">
        <v>534</v>
      </c>
      <c r="CH6" s="20" t="s">
        <v>523</v>
      </c>
      <c r="CI6" s="20" t="s">
        <v>534</v>
      </c>
      <c r="CJ6" s="20" t="s">
        <v>471</v>
      </c>
      <c r="CK6" s="20" t="s">
        <v>534</v>
      </c>
      <c r="CL6" s="20" t="s">
        <v>523</v>
      </c>
      <c r="CM6" s="20" t="s">
        <v>554</v>
      </c>
      <c r="CN6" s="20" t="s">
        <v>554</v>
      </c>
      <c r="CO6" s="20" t="s">
        <v>544</v>
      </c>
      <c r="CP6" s="20" t="s">
        <v>514</v>
      </c>
      <c r="CQ6" s="20" t="s">
        <v>514</v>
      </c>
      <c r="CR6" s="20" t="s">
        <v>488</v>
      </c>
      <c r="CS6" s="20" t="s">
        <v>488</v>
      </c>
      <c r="CT6" s="20" t="s">
        <v>523</v>
      </c>
      <c r="CU6" s="20" t="s">
        <v>555</v>
      </c>
      <c r="CV6" s="20" t="s">
        <v>553</v>
      </c>
      <c r="CW6" s="20" t="s">
        <v>556</v>
      </c>
      <c r="CX6" s="20" t="s">
        <v>557</v>
      </c>
      <c r="CY6" s="20" t="s">
        <v>539</v>
      </c>
      <c r="CZ6" s="20" t="s">
        <v>514</v>
      </c>
      <c r="DA6" s="20" t="s">
        <v>455</v>
      </c>
      <c r="DB6" s="20" t="s">
        <v>489</v>
      </c>
    </row>
    <row r="7" spans="1:146" x14ac:dyDescent="0.3">
      <c r="D7" s="20" t="s">
        <v>558</v>
      </c>
      <c r="E7" s="20" t="s">
        <v>255</v>
      </c>
      <c r="F7" s="20" t="s">
        <v>559</v>
      </c>
      <c r="G7" s="20" t="s">
        <v>560</v>
      </c>
      <c r="H7" s="20" t="s">
        <v>560</v>
      </c>
      <c r="I7" s="20" t="s">
        <v>561</v>
      </c>
      <c r="J7" s="20" t="s">
        <v>562</v>
      </c>
      <c r="K7" s="20" t="s">
        <v>562</v>
      </c>
      <c r="L7" s="20" t="s">
        <v>562</v>
      </c>
      <c r="M7" s="20" t="s">
        <v>563</v>
      </c>
      <c r="N7" s="20" t="s">
        <v>489</v>
      </c>
      <c r="O7" s="20" t="s">
        <v>455</v>
      </c>
      <c r="P7" s="20" t="s">
        <v>564</v>
      </c>
      <c r="Q7" s="20" t="s">
        <v>565</v>
      </c>
      <c r="R7" s="20" t="s">
        <v>474</v>
      </c>
      <c r="S7" s="20" t="s">
        <v>549</v>
      </c>
      <c r="T7" s="20" t="s">
        <v>549</v>
      </c>
      <c r="U7" s="20" t="s">
        <v>544</v>
      </c>
      <c r="V7" s="20" t="s">
        <v>489</v>
      </c>
      <c r="W7" s="20" t="s">
        <v>489</v>
      </c>
      <c r="X7" s="20" t="s">
        <v>549</v>
      </c>
      <c r="Y7" s="20" t="s">
        <v>534</v>
      </c>
      <c r="Z7" s="20" t="s">
        <v>544</v>
      </c>
      <c r="AA7" s="20" t="s">
        <v>562</v>
      </c>
      <c r="AB7" s="20" t="s">
        <v>566</v>
      </c>
      <c r="AC7" s="20" t="s">
        <v>567</v>
      </c>
      <c r="AD7" s="20" t="s">
        <v>568</v>
      </c>
      <c r="AE7" s="20" t="s">
        <v>568</v>
      </c>
      <c r="AF7" s="20" t="s">
        <v>569</v>
      </c>
      <c r="AG7" s="20" t="s">
        <v>570</v>
      </c>
      <c r="AH7" s="20" t="s">
        <v>544</v>
      </c>
      <c r="AI7" s="20" t="s">
        <v>487</v>
      </c>
      <c r="AJ7" s="20" t="s">
        <v>487</v>
      </c>
      <c r="AK7" s="20" t="s">
        <v>487</v>
      </c>
      <c r="AL7" s="20" t="s">
        <v>487</v>
      </c>
      <c r="AM7" s="20" t="s">
        <v>522</v>
      </c>
      <c r="AN7" s="20" t="s">
        <v>543</v>
      </c>
      <c r="AO7" s="20" t="s">
        <v>543</v>
      </c>
      <c r="AP7" s="20" t="s">
        <v>570</v>
      </c>
      <c r="AQ7" s="20" t="s">
        <v>562</v>
      </c>
      <c r="AR7" s="20" t="s">
        <v>571</v>
      </c>
      <c r="AS7" s="20" t="s">
        <v>522</v>
      </c>
      <c r="AT7" s="20" t="s">
        <v>455</v>
      </c>
      <c r="AU7" s="20" t="s">
        <v>455</v>
      </c>
      <c r="AV7" s="20" t="s">
        <v>519</v>
      </c>
      <c r="AW7" s="20" t="s">
        <v>453</v>
      </c>
      <c r="AX7" s="20" t="s">
        <v>534</v>
      </c>
      <c r="AY7" s="20" t="s">
        <v>453</v>
      </c>
      <c r="AZ7" s="20" t="s">
        <v>453</v>
      </c>
      <c r="BA7" s="20" t="s">
        <v>544</v>
      </c>
      <c r="BB7" s="20" t="s">
        <v>547</v>
      </c>
      <c r="BC7" s="20" t="s">
        <v>519</v>
      </c>
      <c r="BD7" s="20" t="s">
        <v>519</v>
      </c>
      <c r="BE7" s="20" t="s">
        <v>572</v>
      </c>
      <c r="BF7" s="20" t="s">
        <v>522</v>
      </c>
      <c r="BG7" s="20" t="s">
        <v>572</v>
      </c>
      <c r="BH7" s="20" t="s">
        <v>522</v>
      </c>
      <c r="BI7" s="20" t="s">
        <v>573</v>
      </c>
      <c r="BJ7" s="20" t="s">
        <v>573</v>
      </c>
      <c r="BK7" s="20" t="s">
        <v>522</v>
      </c>
      <c r="BL7" s="20" t="s">
        <v>522</v>
      </c>
      <c r="BM7" s="20" t="s">
        <v>539</v>
      </c>
      <c r="BN7" s="20" t="s">
        <v>515</v>
      </c>
      <c r="BO7" s="20" t="s">
        <v>572</v>
      </c>
      <c r="BP7" s="20" t="s">
        <v>520</v>
      </c>
      <c r="BQ7" s="20" t="s">
        <v>453</v>
      </c>
      <c r="BR7" s="20" t="s">
        <v>489</v>
      </c>
      <c r="BS7" s="20" t="s">
        <v>572</v>
      </c>
      <c r="BT7" s="20" t="s">
        <v>522</v>
      </c>
      <c r="BU7" s="20" t="s">
        <v>453</v>
      </c>
      <c r="BV7" s="20" t="s">
        <v>489</v>
      </c>
      <c r="BW7" s="20" t="s">
        <v>574</v>
      </c>
      <c r="BX7" s="20" t="s">
        <v>471</v>
      </c>
      <c r="BY7" s="20" t="s">
        <v>471</v>
      </c>
      <c r="CA7" s="20" t="s">
        <v>501</v>
      </c>
      <c r="CB7" s="20" t="s">
        <v>455</v>
      </c>
      <c r="CC7" s="20" t="s">
        <v>550</v>
      </c>
      <c r="CG7" s="20" t="s">
        <v>575</v>
      </c>
      <c r="CH7" s="20" t="s">
        <v>544</v>
      </c>
      <c r="CI7" s="20" t="s">
        <v>575</v>
      </c>
      <c r="CJ7" s="20" t="s">
        <v>501</v>
      </c>
      <c r="CK7" s="20" t="s">
        <v>575</v>
      </c>
      <c r="CL7" s="20" t="s">
        <v>544</v>
      </c>
      <c r="CM7" s="20" t="s">
        <v>455</v>
      </c>
      <c r="CN7" s="20" t="s">
        <v>455</v>
      </c>
      <c r="CO7" s="20" t="s">
        <v>522</v>
      </c>
      <c r="CP7" s="20" t="s">
        <v>551</v>
      </c>
      <c r="CQ7" s="20" t="s">
        <v>489</v>
      </c>
      <c r="CR7" s="20" t="s">
        <v>572</v>
      </c>
      <c r="CS7" s="20" t="s">
        <v>575</v>
      </c>
      <c r="CT7" s="20" t="s">
        <v>544</v>
      </c>
      <c r="CU7" s="20" t="s">
        <v>535</v>
      </c>
      <c r="CV7" s="20" t="s">
        <v>501</v>
      </c>
      <c r="CW7" s="20" t="s">
        <v>576</v>
      </c>
      <c r="CX7" s="20" t="s">
        <v>577</v>
      </c>
      <c r="CY7" s="20" t="s">
        <v>520</v>
      </c>
      <c r="CZ7" s="20" t="s">
        <v>575</v>
      </c>
      <c r="DA7" s="20" t="s">
        <v>566</v>
      </c>
      <c r="DB7" s="20" t="s">
        <v>575</v>
      </c>
    </row>
    <row r="8" spans="1:146" x14ac:dyDescent="0.3">
      <c r="D8" s="20" t="s">
        <v>578</v>
      </c>
      <c r="E8" s="20" t="s">
        <v>256</v>
      </c>
    </row>
    <row r="9" spans="1:146" x14ac:dyDescent="0.3">
      <c r="D9" s="20" t="s">
        <v>579</v>
      </c>
      <c r="E9" s="20" t="s">
        <v>257</v>
      </c>
    </row>
    <row r="10" spans="1:146" x14ac:dyDescent="0.3">
      <c r="D10" s="20" t="s">
        <v>580</v>
      </c>
      <c r="E10" s="20" t="s">
        <v>258</v>
      </c>
    </row>
    <row r="11" spans="1:146" x14ac:dyDescent="0.3">
      <c r="D11" s="20" t="s">
        <v>581</v>
      </c>
      <c r="E11" s="20" t="s">
        <v>259</v>
      </c>
    </row>
    <row r="12" spans="1:146" x14ac:dyDescent="0.3">
      <c r="D12" s="20" t="s">
        <v>582</v>
      </c>
      <c r="E12" s="20" t="s">
        <v>260</v>
      </c>
    </row>
    <row r="13" spans="1:146" x14ac:dyDescent="0.3">
      <c r="D13" s="20" t="s">
        <v>583</v>
      </c>
      <c r="E13" s="20" t="s">
        <v>261</v>
      </c>
    </row>
    <row r="14" spans="1:146" x14ac:dyDescent="0.3">
      <c r="D14" s="20" t="s">
        <v>584</v>
      </c>
      <c r="E14" s="20" t="s">
        <v>262</v>
      </c>
    </row>
    <row r="15" spans="1:146" x14ac:dyDescent="0.3">
      <c r="D15" s="20" t="s">
        <v>585</v>
      </c>
      <c r="E15" s="20" t="s">
        <v>263</v>
      </c>
    </row>
    <row r="16" spans="1:146" x14ac:dyDescent="0.3">
      <c r="D16" s="20" t="s">
        <v>586</v>
      </c>
      <c r="E16" s="20" t="s">
        <v>264</v>
      </c>
    </row>
    <row r="17" spans="4:5" x14ac:dyDescent="0.3">
      <c r="D17" s="20" t="s">
        <v>587</v>
      </c>
      <c r="E17" s="20" t="s">
        <v>265</v>
      </c>
    </row>
    <row r="18" spans="4:5" x14ac:dyDescent="0.3">
      <c r="D18" s="20" t="s">
        <v>588</v>
      </c>
      <c r="E18" s="20" t="s">
        <v>266</v>
      </c>
    </row>
    <row r="19" spans="4:5" x14ac:dyDescent="0.3">
      <c r="D19" s="20" t="s">
        <v>589</v>
      </c>
      <c r="E19" s="20" t="s">
        <v>267</v>
      </c>
    </row>
    <row r="20" spans="4:5" x14ac:dyDescent="0.3">
      <c r="D20" s="20" t="s">
        <v>590</v>
      </c>
      <c r="E20" s="20" t="s">
        <v>268</v>
      </c>
    </row>
    <row r="21" spans="4:5" x14ac:dyDescent="0.3">
      <c r="D21" s="20" t="s">
        <v>591</v>
      </c>
      <c r="E21" s="20" t="s">
        <v>269</v>
      </c>
    </row>
    <row r="22" spans="4:5" x14ac:dyDescent="0.3">
      <c r="D22" s="20" t="s">
        <v>592</v>
      </c>
      <c r="E22" s="20" t="s">
        <v>270</v>
      </c>
    </row>
    <row r="23" spans="4:5" x14ac:dyDescent="0.3">
      <c r="D23" s="20" t="s">
        <v>593</v>
      </c>
      <c r="E23" s="20" t="s">
        <v>271</v>
      </c>
    </row>
    <row r="24" spans="4:5" x14ac:dyDescent="0.3">
      <c r="D24" s="20" t="s">
        <v>594</v>
      </c>
      <c r="E24" s="20" t="s">
        <v>272</v>
      </c>
    </row>
    <row r="25" spans="4:5" x14ac:dyDescent="0.3">
      <c r="D25" s="20" t="s">
        <v>595</v>
      </c>
      <c r="E25" s="20" t="s">
        <v>273</v>
      </c>
    </row>
    <row r="26" spans="4:5" x14ac:dyDescent="0.3">
      <c r="D26" s="20" t="s">
        <v>596</v>
      </c>
      <c r="E26" s="20" t="s">
        <v>274</v>
      </c>
    </row>
    <row r="27" spans="4:5" x14ac:dyDescent="0.3">
      <c r="D27" s="20" t="s">
        <v>597</v>
      </c>
      <c r="E27" s="20" t="s">
        <v>275</v>
      </c>
    </row>
    <row r="28" spans="4:5" x14ac:dyDescent="0.3">
      <c r="D28" s="20" t="s">
        <v>598</v>
      </c>
      <c r="E28" s="20" t="s">
        <v>276</v>
      </c>
    </row>
    <row r="29" spans="4:5" x14ac:dyDescent="0.3">
      <c r="D29" s="20" t="s">
        <v>599</v>
      </c>
      <c r="E29" s="20" t="s">
        <v>277</v>
      </c>
    </row>
    <row r="30" spans="4:5" x14ac:dyDescent="0.3">
      <c r="D30" s="20" t="s">
        <v>600</v>
      </c>
      <c r="E30" s="20" t="s">
        <v>278</v>
      </c>
    </row>
    <row r="31" spans="4:5" x14ac:dyDescent="0.3">
      <c r="D31" s="20" t="s">
        <v>601</v>
      </c>
      <c r="E31" s="20" t="s">
        <v>279</v>
      </c>
    </row>
    <row r="32" spans="4:5" x14ac:dyDescent="0.3">
      <c r="D32" s="20" t="s">
        <v>602</v>
      </c>
      <c r="E32" s="20" t="s">
        <v>280</v>
      </c>
    </row>
    <row r="33" spans="4:5" x14ac:dyDescent="0.3">
      <c r="D33" s="20" t="s">
        <v>603</v>
      </c>
      <c r="E33" s="20" t="s">
        <v>281</v>
      </c>
    </row>
    <row r="34" spans="4:5" x14ac:dyDescent="0.3">
      <c r="D34" s="20" t="s">
        <v>604</v>
      </c>
      <c r="E34" s="20" t="s">
        <v>282</v>
      </c>
    </row>
    <row r="35" spans="4:5" x14ac:dyDescent="0.3">
      <c r="D35" s="20" t="s">
        <v>605</v>
      </c>
      <c r="E35" s="20" t="s">
        <v>283</v>
      </c>
    </row>
    <row r="36" spans="4:5" x14ac:dyDescent="0.3">
      <c r="D36" s="20" t="s">
        <v>606</v>
      </c>
      <c r="E36" s="20" t="s">
        <v>284</v>
      </c>
    </row>
    <row r="37" spans="4:5" x14ac:dyDescent="0.3">
      <c r="D37" s="20" t="s">
        <v>607</v>
      </c>
      <c r="E37" s="20" t="s">
        <v>285</v>
      </c>
    </row>
    <row r="38" spans="4:5" x14ac:dyDescent="0.3">
      <c r="D38" s="20" t="s">
        <v>608</v>
      </c>
      <c r="E38" s="20" t="s">
        <v>286</v>
      </c>
    </row>
    <row r="39" spans="4:5" x14ac:dyDescent="0.3">
      <c r="D39" s="20" t="s">
        <v>609</v>
      </c>
      <c r="E39" s="20" t="s">
        <v>287</v>
      </c>
    </row>
    <row r="40" spans="4:5" x14ac:dyDescent="0.3">
      <c r="D40" s="20" t="s">
        <v>610</v>
      </c>
      <c r="E40" s="20" t="s">
        <v>288</v>
      </c>
    </row>
    <row r="41" spans="4:5" x14ac:dyDescent="0.3">
      <c r="D41" s="20" t="s">
        <v>611</v>
      </c>
      <c r="E41" s="20" t="s">
        <v>289</v>
      </c>
    </row>
    <row r="42" spans="4:5" x14ac:dyDescent="0.3">
      <c r="D42" s="20" t="s">
        <v>612</v>
      </c>
      <c r="E42" s="20" t="s">
        <v>290</v>
      </c>
    </row>
    <row r="43" spans="4:5" x14ac:dyDescent="0.3">
      <c r="D43" s="20" t="s">
        <v>613</v>
      </c>
      <c r="E43" s="20" t="s">
        <v>291</v>
      </c>
    </row>
    <row r="44" spans="4:5" x14ac:dyDescent="0.3">
      <c r="D44" s="20" t="s">
        <v>614</v>
      </c>
      <c r="E44" s="20" t="s">
        <v>292</v>
      </c>
    </row>
    <row r="45" spans="4:5" x14ac:dyDescent="0.3">
      <c r="D45" s="20" t="s">
        <v>615</v>
      </c>
      <c r="E45" s="20" t="s">
        <v>293</v>
      </c>
    </row>
    <row r="46" spans="4:5" x14ac:dyDescent="0.3">
      <c r="D46" s="20" t="s">
        <v>616</v>
      </c>
      <c r="E46" s="20" t="s">
        <v>294</v>
      </c>
    </row>
    <row r="47" spans="4:5" x14ac:dyDescent="0.3">
      <c r="D47" s="20" t="s">
        <v>617</v>
      </c>
      <c r="E47" s="20" t="s">
        <v>295</v>
      </c>
    </row>
    <row r="48" spans="4:5" x14ac:dyDescent="0.3">
      <c r="D48" s="20" t="s">
        <v>618</v>
      </c>
      <c r="E48" s="20" t="s">
        <v>296</v>
      </c>
    </row>
    <row r="49" spans="4:5" x14ac:dyDescent="0.3">
      <c r="D49" s="20" t="s">
        <v>619</v>
      </c>
      <c r="E49" s="20" t="s">
        <v>297</v>
      </c>
    </row>
    <row r="50" spans="4:5" x14ac:dyDescent="0.3">
      <c r="D50" s="20" t="s">
        <v>620</v>
      </c>
      <c r="E50" s="20" t="s">
        <v>298</v>
      </c>
    </row>
    <row r="51" spans="4:5" x14ac:dyDescent="0.3">
      <c r="D51" s="20" t="s">
        <v>621</v>
      </c>
      <c r="E51" s="20" t="s">
        <v>299</v>
      </c>
    </row>
    <row r="52" spans="4:5" x14ac:dyDescent="0.3">
      <c r="D52" s="20" t="s">
        <v>622</v>
      </c>
      <c r="E52" s="20" t="s">
        <v>300</v>
      </c>
    </row>
    <row r="53" spans="4:5" x14ac:dyDescent="0.3">
      <c r="D53" s="20" t="s">
        <v>623</v>
      </c>
      <c r="E53" s="20" t="s">
        <v>301</v>
      </c>
    </row>
    <row r="54" spans="4:5" x14ac:dyDescent="0.3">
      <c r="D54" s="20" t="s">
        <v>624</v>
      </c>
      <c r="E54" s="20" t="s">
        <v>302</v>
      </c>
    </row>
    <row r="55" spans="4:5" x14ac:dyDescent="0.3">
      <c r="D55" s="20" t="s">
        <v>625</v>
      </c>
      <c r="E55" s="20" t="s">
        <v>303</v>
      </c>
    </row>
    <row r="56" spans="4:5" x14ac:dyDescent="0.3">
      <c r="D56" s="20" t="s">
        <v>626</v>
      </c>
      <c r="E56" s="20" t="s">
        <v>304</v>
      </c>
    </row>
    <row r="57" spans="4:5" x14ac:dyDescent="0.3">
      <c r="D57" s="20" t="s">
        <v>627</v>
      </c>
      <c r="E57" s="20" t="s">
        <v>305</v>
      </c>
    </row>
    <row r="58" spans="4:5" x14ac:dyDescent="0.3">
      <c r="D58" s="20" t="s">
        <v>628</v>
      </c>
      <c r="E58" s="20" t="s">
        <v>306</v>
      </c>
    </row>
    <row r="59" spans="4:5" x14ac:dyDescent="0.3">
      <c r="D59" s="20" t="s">
        <v>629</v>
      </c>
      <c r="E59" s="20" t="s">
        <v>307</v>
      </c>
    </row>
    <row r="60" spans="4:5" x14ac:dyDescent="0.3">
      <c r="D60" s="20" t="s">
        <v>630</v>
      </c>
      <c r="E60" s="20" t="s">
        <v>308</v>
      </c>
    </row>
    <row r="61" spans="4:5" x14ac:dyDescent="0.3">
      <c r="D61" s="20" t="s">
        <v>631</v>
      </c>
      <c r="E61" s="20" t="s">
        <v>309</v>
      </c>
    </row>
    <row r="62" spans="4:5" x14ac:dyDescent="0.3">
      <c r="D62" s="20" t="s">
        <v>632</v>
      </c>
      <c r="E62" s="20" t="s">
        <v>310</v>
      </c>
    </row>
    <row r="63" spans="4:5" x14ac:dyDescent="0.3">
      <c r="D63" s="20" t="s">
        <v>633</v>
      </c>
      <c r="E63" s="20" t="s">
        <v>311</v>
      </c>
    </row>
    <row r="64" spans="4:5" x14ac:dyDescent="0.3">
      <c r="D64" s="20" t="s">
        <v>634</v>
      </c>
      <c r="E64" s="20" t="s">
        <v>312</v>
      </c>
    </row>
    <row r="65" spans="4:5" x14ac:dyDescent="0.3">
      <c r="D65" s="20" t="s">
        <v>635</v>
      </c>
      <c r="E65" s="20" t="s">
        <v>313</v>
      </c>
    </row>
    <row r="66" spans="4:5" x14ac:dyDescent="0.3">
      <c r="D66" s="20" t="s">
        <v>636</v>
      </c>
      <c r="E66" s="20" t="s">
        <v>314</v>
      </c>
    </row>
    <row r="67" spans="4:5" x14ac:dyDescent="0.3">
      <c r="D67" s="20" t="s">
        <v>637</v>
      </c>
      <c r="E67" s="20" t="s">
        <v>315</v>
      </c>
    </row>
    <row r="68" spans="4:5" x14ac:dyDescent="0.3">
      <c r="D68" s="20" t="s">
        <v>638</v>
      </c>
      <c r="E68" s="20" t="s">
        <v>316</v>
      </c>
    </row>
    <row r="69" spans="4:5" x14ac:dyDescent="0.3">
      <c r="D69" s="20" t="s">
        <v>639</v>
      </c>
      <c r="E69" s="20" t="s">
        <v>317</v>
      </c>
    </row>
    <row r="70" spans="4:5" x14ac:dyDescent="0.3">
      <c r="D70" s="20" t="s">
        <v>640</v>
      </c>
      <c r="E70" s="20" t="s">
        <v>318</v>
      </c>
    </row>
    <row r="71" spans="4:5" x14ac:dyDescent="0.3">
      <c r="D71" s="20" t="s">
        <v>641</v>
      </c>
      <c r="E71" s="20" t="s">
        <v>319</v>
      </c>
    </row>
    <row r="72" spans="4:5" x14ac:dyDescent="0.3">
      <c r="D72" s="20" t="s">
        <v>642</v>
      </c>
      <c r="E72" s="20" t="s">
        <v>320</v>
      </c>
    </row>
    <row r="73" spans="4:5" x14ac:dyDescent="0.3">
      <c r="D73" s="20" t="s">
        <v>643</v>
      </c>
      <c r="E73" s="20" t="s">
        <v>321</v>
      </c>
    </row>
    <row r="74" spans="4:5" x14ac:dyDescent="0.3">
      <c r="D74" s="20" t="s">
        <v>644</v>
      </c>
      <c r="E74" s="20" t="s">
        <v>322</v>
      </c>
    </row>
    <row r="75" spans="4:5" x14ac:dyDescent="0.3">
      <c r="D75" s="20" t="s">
        <v>645</v>
      </c>
      <c r="E75" s="20" t="s">
        <v>323</v>
      </c>
    </row>
    <row r="76" spans="4:5" x14ac:dyDescent="0.3">
      <c r="D76" s="20" t="s">
        <v>646</v>
      </c>
      <c r="E76" s="20" t="s">
        <v>324</v>
      </c>
    </row>
    <row r="77" spans="4:5" x14ac:dyDescent="0.3">
      <c r="D77" s="20" t="s">
        <v>647</v>
      </c>
      <c r="E77" s="20" t="s">
        <v>325</v>
      </c>
    </row>
    <row r="78" spans="4:5" x14ac:dyDescent="0.3">
      <c r="D78" s="20" t="s">
        <v>648</v>
      </c>
      <c r="E78" s="20" t="s">
        <v>326</v>
      </c>
    </row>
    <row r="79" spans="4:5" x14ac:dyDescent="0.3">
      <c r="D79" s="20" t="s">
        <v>649</v>
      </c>
      <c r="E79" s="20" t="s">
        <v>327</v>
      </c>
    </row>
    <row r="80" spans="4:5" x14ac:dyDescent="0.3">
      <c r="D80" s="20" t="s">
        <v>650</v>
      </c>
      <c r="E80" s="20" t="s">
        <v>328</v>
      </c>
    </row>
    <row r="81" spans="4:5" x14ac:dyDescent="0.3">
      <c r="D81" s="20" t="s">
        <v>651</v>
      </c>
      <c r="E81" s="20" t="s">
        <v>329</v>
      </c>
    </row>
    <row r="82" spans="4:5" x14ac:dyDescent="0.3">
      <c r="D82" s="20" t="s">
        <v>652</v>
      </c>
      <c r="E82" s="20" t="s">
        <v>330</v>
      </c>
    </row>
    <row r="83" spans="4:5" x14ac:dyDescent="0.3">
      <c r="D83" s="20" t="s">
        <v>653</v>
      </c>
      <c r="E83" s="20" t="s">
        <v>331</v>
      </c>
    </row>
    <row r="84" spans="4:5" x14ac:dyDescent="0.3">
      <c r="D84" s="20" t="s">
        <v>654</v>
      </c>
      <c r="E84" s="20" t="s">
        <v>332</v>
      </c>
    </row>
    <row r="85" spans="4:5" x14ac:dyDescent="0.3">
      <c r="D85" s="20" t="s">
        <v>655</v>
      </c>
      <c r="E85" s="20" t="s">
        <v>333</v>
      </c>
    </row>
    <row r="86" spans="4:5" x14ac:dyDescent="0.3">
      <c r="D86" s="20" t="s">
        <v>656</v>
      </c>
      <c r="E86" s="20" t="s">
        <v>334</v>
      </c>
    </row>
    <row r="87" spans="4:5" x14ac:dyDescent="0.3">
      <c r="D87" s="20" t="s">
        <v>657</v>
      </c>
      <c r="E87" s="20" t="s">
        <v>335</v>
      </c>
    </row>
    <row r="88" spans="4:5" x14ac:dyDescent="0.3">
      <c r="D88" s="20" t="s">
        <v>658</v>
      </c>
      <c r="E88" s="20" t="s">
        <v>336</v>
      </c>
    </row>
    <row r="89" spans="4:5" x14ac:dyDescent="0.3">
      <c r="D89" s="20" t="s">
        <v>659</v>
      </c>
      <c r="E89" s="20" t="s">
        <v>337</v>
      </c>
    </row>
    <row r="90" spans="4:5" x14ac:dyDescent="0.3">
      <c r="D90" s="20" t="s">
        <v>660</v>
      </c>
      <c r="E90" s="20" t="s">
        <v>338</v>
      </c>
    </row>
    <row r="91" spans="4:5" x14ac:dyDescent="0.3">
      <c r="D91" s="20" t="s">
        <v>661</v>
      </c>
      <c r="E91" s="20" t="s">
        <v>339</v>
      </c>
    </row>
    <row r="92" spans="4:5" x14ac:dyDescent="0.3">
      <c r="D92" s="20" t="s">
        <v>662</v>
      </c>
      <c r="E92" s="20" t="s">
        <v>340</v>
      </c>
    </row>
    <row r="93" spans="4:5" x14ac:dyDescent="0.3">
      <c r="D93" s="20" t="s">
        <v>663</v>
      </c>
      <c r="E93" s="20" t="s">
        <v>341</v>
      </c>
    </row>
    <row r="94" spans="4:5" x14ac:dyDescent="0.3">
      <c r="D94" s="20" t="s">
        <v>664</v>
      </c>
      <c r="E94" s="20" t="s">
        <v>342</v>
      </c>
    </row>
    <row r="95" spans="4:5" x14ac:dyDescent="0.3">
      <c r="D95" s="20" t="s">
        <v>665</v>
      </c>
      <c r="E95" s="20" t="s">
        <v>343</v>
      </c>
    </row>
    <row r="96" spans="4:5" x14ac:dyDescent="0.3">
      <c r="D96" s="20" t="s">
        <v>666</v>
      </c>
      <c r="E96" s="20" t="s">
        <v>344</v>
      </c>
    </row>
    <row r="97" spans="4:5" x14ac:dyDescent="0.3">
      <c r="D97" s="20" t="s">
        <v>667</v>
      </c>
      <c r="E97" s="20" t="s">
        <v>345</v>
      </c>
    </row>
    <row r="98" spans="4:5" x14ac:dyDescent="0.3">
      <c r="D98" s="20" t="s">
        <v>668</v>
      </c>
      <c r="E98" s="20" t="s">
        <v>346</v>
      </c>
    </row>
    <row r="99" spans="4:5" x14ac:dyDescent="0.3">
      <c r="D99" s="20" t="s">
        <v>669</v>
      </c>
      <c r="E99" s="20" t="s">
        <v>347</v>
      </c>
    </row>
    <row r="100" spans="4:5" x14ac:dyDescent="0.3">
      <c r="D100" s="20" t="s">
        <v>670</v>
      </c>
      <c r="E100" s="20" t="s">
        <v>348</v>
      </c>
    </row>
    <row r="101" spans="4:5" x14ac:dyDescent="0.3">
      <c r="D101" s="20" t="s">
        <v>671</v>
      </c>
      <c r="E101" s="20" t="s">
        <v>349</v>
      </c>
    </row>
    <row r="102" spans="4:5" x14ac:dyDescent="0.3">
      <c r="D102" s="20" t="s">
        <v>672</v>
      </c>
      <c r="E102" s="20" t="s">
        <v>350</v>
      </c>
    </row>
    <row r="103" spans="4:5" x14ac:dyDescent="0.3">
      <c r="D103" s="20" t="s">
        <v>673</v>
      </c>
      <c r="E103" s="20" t="s">
        <v>351</v>
      </c>
    </row>
    <row r="104" spans="4:5" x14ac:dyDescent="0.3">
      <c r="D104" s="20" t="s">
        <v>674</v>
      </c>
      <c r="E104" s="20" t="s">
        <v>352</v>
      </c>
    </row>
    <row r="105" spans="4:5" x14ac:dyDescent="0.3">
      <c r="D105" s="20" t="s">
        <v>675</v>
      </c>
      <c r="E105" s="20" t="s">
        <v>353</v>
      </c>
    </row>
    <row r="106" spans="4:5" x14ac:dyDescent="0.3">
      <c r="D106" s="20" t="s">
        <v>676</v>
      </c>
      <c r="E106" s="20" t="s">
        <v>354</v>
      </c>
    </row>
    <row r="107" spans="4:5" x14ac:dyDescent="0.3">
      <c r="D107" s="20" t="s">
        <v>677</v>
      </c>
      <c r="E107" s="20" t="s">
        <v>355</v>
      </c>
    </row>
    <row r="108" spans="4:5" x14ac:dyDescent="0.3">
      <c r="D108" s="20" t="s">
        <v>678</v>
      </c>
      <c r="E108" s="20" t="s">
        <v>356</v>
      </c>
    </row>
    <row r="109" spans="4:5" x14ac:dyDescent="0.3">
      <c r="D109" s="20" t="s">
        <v>679</v>
      </c>
      <c r="E109" s="20" t="s">
        <v>357</v>
      </c>
    </row>
    <row r="110" spans="4:5" x14ac:dyDescent="0.3">
      <c r="D110" s="20" t="s">
        <v>680</v>
      </c>
      <c r="E110" s="20" t="s">
        <v>358</v>
      </c>
    </row>
    <row r="111" spans="4:5" x14ac:dyDescent="0.3">
      <c r="D111" s="20" t="s">
        <v>681</v>
      </c>
      <c r="E111" s="20" t="s">
        <v>359</v>
      </c>
    </row>
    <row r="112" spans="4:5" x14ac:dyDescent="0.3">
      <c r="D112" s="20" t="s">
        <v>682</v>
      </c>
      <c r="E112" s="20" t="s">
        <v>360</v>
      </c>
    </row>
    <row r="113" spans="4:5" x14ac:dyDescent="0.3">
      <c r="D113" s="20" t="s">
        <v>683</v>
      </c>
      <c r="E113" s="20" t="s">
        <v>361</v>
      </c>
    </row>
    <row r="114" spans="4:5" x14ac:dyDescent="0.3">
      <c r="D114" s="20" t="s">
        <v>684</v>
      </c>
      <c r="E114" s="20" t="s">
        <v>362</v>
      </c>
    </row>
    <row r="115" spans="4:5" x14ac:dyDescent="0.3">
      <c r="D115" s="20" t="s">
        <v>685</v>
      </c>
      <c r="E115" s="20" t="s">
        <v>363</v>
      </c>
    </row>
    <row r="116" spans="4:5" x14ac:dyDescent="0.3">
      <c r="D116" s="20" t="s">
        <v>686</v>
      </c>
      <c r="E116" s="20" t="s">
        <v>364</v>
      </c>
    </row>
    <row r="117" spans="4:5" x14ac:dyDescent="0.3">
      <c r="D117" s="20" t="s">
        <v>687</v>
      </c>
      <c r="E117" s="20" t="s">
        <v>365</v>
      </c>
    </row>
    <row r="118" spans="4:5" x14ac:dyDescent="0.3">
      <c r="D118" s="20" t="s">
        <v>688</v>
      </c>
      <c r="E118" s="20" t="s">
        <v>366</v>
      </c>
    </row>
    <row r="119" spans="4:5" x14ac:dyDescent="0.3">
      <c r="D119" s="20" t="s">
        <v>689</v>
      </c>
      <c r="E119" s="20" t="s">
        <v>367</v>
      </c>
    </row>
    <row r="120" spans="4:5" x14ac:dyDescent="0.3">
      <c r="D120" s="20" t="s">
        <v>690</v>
      </c>
      <c r="E120" s="20" t="s">
        <v>368</v>
      </c>
    </row>
    <row r="121" spans="4:5" x14ac:dyDescent="0.3">
      <c r="D121" s="20" t="s">
        <v>691</v>
      </c>
      <c r="E121" s="20" t="s">
        <v>369</v>
      </c>
    </row>
    <row r="122" spans="4:5" x14ac:dyDescent="0.3">
      <c r="D122" s="20" t="s">
        <v>692</v>
      </c>
      <c r="E122" s="20" t="s">
        <v>370</v>
      </c>
    </row>
    <row r="123" spans="4:5" x14ac:dyDescent="0.3">
      <c r="D123" s="20" t="s">
        <v>693</v>
      </c>
      <c r="E123" s="20" t="s">
        <v>371</v>
      </c>
    </row>
    <row r="124" spans="4:5" x14ac:dyDescent="0.3">
      <c r="D124" s="20" t="s">
        <v>694</v>
      </c>
      <c r="E124" s="20" t="s">
        <v>372</v>
      </c>
    </row>
    <row r="125" spans="4:5" x14ac:dyDescent="0.3">
      <c r="D125" s="20" t="s">
        <v>695</v>
      </c>
      <c r="E125" s="20" t="s">
        <v>373</v>
      </c>
    </row>
    <row r="126" spans="4:5" x14ac:dyDescent="0.3">
      <c r="D126" s="20" t="s">
        <v>696</v>
      </c>
      <c r="E126" s="20" t="s">
        <v>374</v>
      </c>
    </row>
    <row r="127" spans="4:5" x14ac:dyDescent="0.3">
      <c r="D127" s="20" t="s">
        <v>697</v>
      </c>
      <c r="E127" s="20" t="s">
        <v>375</v>
      </c>
    </row>
    <row r="128" spans="4:5" x14ac:dyDescent="0.3">
      <c r="D128" s="20" t="s">
        <v>698</v>
      </c>
      <c r="E128" s="20" t="s">
        <v>376</v>
      </c>
    </row>
    <row r="129" spans="4:5" x14ac:dyDescent="0.3">
      <c r="D129" s="20" t="s">
        <v>699</v>
      </c>
      <c r="E129" s="20" t="s">
        <v>377</v>
      </c>
    </row>
    <row r="130" spans="4:5" x14ac:dyDescent="0.3">
      <c r="D130" s="20" t="s">
        <v>700</v>
      </c>
      <c r="E130" s="20" t="s">
        <v>378</v>
      </c>
    </row>
    <row r="131" spans="4:5" x14ac:dyDescent="0.3">
      <c r="D131" s="20" t="s">
        <v>701</v>
      </c>
      <c r="E131" s="20" t="s">
        <v>379</v>
      </c>
    </row>
    <row r="132" spans="4:5" x14ac:dyDescent="0.3">
      <c r="D132" s="20" t="s">
        <v>702</v>
      </c>
      <c r="E132" s="20" t="s">
        <v>380</v>
      </c>
    </row>
    <row r="133" spans="4:5" x14ac:dyDescent="0.3">
      <c r="D133" s="20" t="s">
        <v>703</v>
      </c>
      <c r="E133" s="20" t="s">
        <v>381</v>
      </c>
    </row>
    <row r="134" spans="4:5" x14ac:dyDescent="0.3">
      <c r="D134" s="20" t="s">
        <v>704</v>
      </c>
      <c r="E134" s="20" t="s">
        <v>382</v>
      </c>
    </row>
    <row r="135" spans="4:5" x14ac:dyDescent="0.3">
      <c r="D135" s="20" t="s">
        <v>705</v>
      </c>
      <c r="E135" s="20" t="s">
        <v>383</v>
      </c>
    </row>
    <row r="136" spans="4:5" x14ac:dyDescent="0.3">
      <c r="D136" s="20" t="s">
        <v>706</v>
      </c>
      <c r="E136" s="20" t="s">
        <v>384</v>
      </c>
    </row>
    <row r="137" spans="4:5" x14ac:dyDescent="0.3">
      <c r="D137" s="20" t="s">
        <v>707</v>
      </c>
      <c r="E137" s="20" t="s">
        <v>385</v>
      </c>
    </row>
    <row r="138" spans="4:5" x14ac:dyDescent="0.3">
      <c r="D138" s="20" t="s">
        <v>708</v>
      </c>
      <c r="E138" s="20" t="s">
        <v>386</v>
      </c>
    </row>
    <row r="139" spans="4:5" x14ac:dyDescent="0.3">
      <c r="D139" s="20" t="s">
        <v>709</v>
      </c>
      <c r="E139" s="20" t="s">
        <v>387</v>
      </c>
    </row>
    <row r="140" spans="4:5" x14ac:dyDescent="0.3">
      <c r="D140" s="20" t="s">
        <v>710</v>
      </c>
      <c r="E140" s="20" t="s">
        <v>388</v>
      </c>
    </row>
    <row r="141" spans="4:5" x14ac:dyDescent="0.3">
      <c r="D141" s="20" t="s">
        <v>711</v>
      </c>
      <c r="E141" s="20" t="s">
        <v>389</v>
      </c>
    </row>
    <row r="142" spans="4:5" x14ac:dyDescent="0.3">
      <c r="D142" s="20" t="s">
        <v>712</v>
      </c>
      <c r="E142" s="20" t="s">
        <v>390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7BD937A-5713-4394-8543-A1CA7893D61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176</vt:i4>
      </vt:variant>
    </vt:vector>
  </HeadingPairs>
  <TitlesOfParts>
    <vt:vector size="194" baseType="lpstr">
      <vt:lpstr>Dashboard</vt:lpstr>
      <vt:lpstr>Data for Dashboard</vt:lpstr>
      <vt:lpstr>COST SUMMARY</vt:lpstr>
      <vt:lpstr>Norman Bridge Rd </vt:lpstr>
      <vt:lpstr>Augusta Ave </vt:lpstr>
      <vt:lpstr>Floyd Elementry School</vt:lpstr>
      <vt:lpstr>Building #1-Educational</vt:lpstr>
      <vt:lpstr>Building #2-Educational</vt:lpstr>
      <vt:lpstr>Floyd Community Center </vt:lpstr>
      <vt:lpstr>Mixed Use Development </vt:lpstr>
      <vt:lpstr>Multi-Family Apartment</vt:lpstr>
      <vt:lpstr>Open Pavilion </vt:lpstr>
      <vt:lpstr>Large Pavilion</vt:lpstr>
      <vt:lpstr>Restroom Block </vt:lpstr>
      <vt:lpstr>Concessions Stand Press Box</vt:lpstr>
      <vt:lpstr>Sitework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'Augusta Ave '!Print_Area</vt:lpstr>
      <vt:lpstr>'Building #1-Educational'!Print_Area</vt:lpstr>
      <vt:lpstr>'Building #2-Educational'!Print_Area</vt:lpstr>
      <vt:lpstr>'Concessions Stand Press Box'!Print_Area</vt:lpstr>
      <vt:lpstr>'COST SUMMARY'!Print_Area</vt:lpstr>
      <vt:lpstr>'Floyd Community Center '!Print_Area</vt:lpstr>
      <vt:lpstr>'Floyd Elementry School'!Print_Area</vt:lpstr>
      <vt:lpstr>'Large Pavilion'!Print_Area</vt:lpstr>
      <vt:lpstr>'Mixed Use Development '!Print_Area</vt:lpstr>
      <vt:lpstr>'Multi-Family Apartment'!Print_Area</vt:lpstr>
      <vt:lpstr>'Norman Bridge Rd '!Print_Area</vt:lpstr>
      <vt:lpstr>'Open Pavilion '!Print_Area</vt:lpstr>
      <vt:lpstr>'Restroom Block '!Print_Area</vt:lpstr>
      <vt:lpstr>Sitework!Print_Area</vt:lpstr>
      <vt:lpstr>'Augusta Ave '!Print_Titles</vt:lpstr>
      <vt:lpstr>'Building #1-Educational'!Print_Titles</vt:lpstr>
      <vt:lpstr>'Building #2-Educational'!Print_Titles</vt:lpstr>
      <vt:lpstr>'Concessions Stand Press Box'!Print_Titles</vt:lpstr>
      <vt:lpstr>'Floyd Community Center '!Print_Titles</vt:lpstr>
      <vt:lpstr>'Floyd Elementry School'!Print_Titles</vt:lpstr>
      <vt:lpstr>'Large Pavilion'!Print_Titles</vt:lpstr>
      <vt:lpstr>'Mixed Use Development '!Print_Titles</vt:lpstr>
      <vt:lpstr>'Multi-Family Apartment'!Print_Titles</vt:lpstr>
      <vt:lpstr>'Norman Bridge Rd '!Print_Titles</vt:lpstr>
      <vt:lpstr>'Open Pavilion '!Print_Titles</vt:lpstr>
      <vt:lpstr>'Restroom Block '!Print_Titles</vt:lpstr>
      <vt:lpstr>Sitework!Print_Titles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2025-11-26T07:10:08Z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{27BD937A-5713-4394-8543-A1CA7893D614}</vt:lpwstr>
  </property>
</Properties>
</file>