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24226"/>
  <xr:revisionPtr revIDLastSave="0" documentId="13_ncr:1_{244EF8F8-6CBC-46C1-9C2C-E3AF6D28C1A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stimate" sheetId="11" r:id="rId1"/>
  </sheets>
  <definedNames>
    <definedName name="_xlnm._FilterDatabase" localSheetId="0" hidden="1">Estimate!#REF!</definedName>
    <definedName name="_xlnm.Print_Area" localSheetId="0">Estimate!$A$1:$N$61</definedName>
    <definedName name="_xlnm.Print_Titles" localSheetId="0">Estimate!$8:$8</definedName>
  </definedNames>
  <calcPr calcId="181029"/>
</workbook>
</file>

<file path=xl/calcChain.xml><?xml version="1.0" encoding="utf-8"?>
<calcChain xmlns="http://schemas.openxmlformats.org/spreadsheetml/2006/main">
  <c r="D29" i="11" l="1"/>
  <c r="F29" i="11" s="1"/>
  <c r="I29" i="11" s="1"/>
  <c r="D41" i="11"/>
  <c r="F41" i="11" s="1"/>
  <c r="I41" i="11" s="1"/>
  <c r="D27" i="11"/>
  <c r="D26" i="11"/>
  <c r="F26" i="11" s="1"/>
  <c r="I26" i="11" s="1"/>
  <c r="D25" i="11"/>
  <c r="F25" i="11" s="1"/>
  <c r="I25" i="11" s="1"/>
  <c r="D24" i="11"/>
  <c r="L25" i="11"/>
  <c r="L26" i="11"/>
  <c r="L27" i="11"/>
  <c r="L28" i="11"/>
  <c r="L29" i="11"/>
  <c r="L30" i="11"/>
  <c r="L31" i="11"/>
  <c r="L32" i="11"/>
  <c r="L44" i="11"/>
  <c r="L45" i="11"/>
  <c r="L46" i="11"/>
  <c r="L47" i="11"/>
  <c r="L48" i="11"/>
  <c r="L49" i="11"/>
  <c r="L33" i="11"/>
  <c r="L34" i="11"/>
  <c r="L35" i="11"/>
  <c r="L36" i="11"/>
  <c r="L50" i="11"/>
  <c r="L51" i="11"/>
  <c r="L52" i="11"/>
  <c r="L53" i="11"/>
  <c r="L54" i="11"/>
  <c r="L55" i="11"/>
  <c r="L56" i="11"/>
  <c r="L37" i="11"/>
  <c r="L38" i="11"/>
  <c r="L39" i="11"/>
  <c r="L40" i="11"/>
  <c r="L41" i="11"/>
  <c r="L24" i="11"/>
  <c r="F40" i="11"/>
  <c r="I40" i="11" s="1"/>
  <c r="F39" i="11"/>
  <c r="I39" i="11" s="1"/>
  <c r="F38" i="11"/>
  <c r="I38" i="11" s="1"/>
  <c r="F37" i="11"/>
  <c r="I37" i="11" s="1"/>
  <c r="F56" i="11"/>
  <c r="I56" i="11" s="1"/>
  <c r="F55" i="11"/>
  <c r="I55" i="11" s="1"/>
  <c r="F54" i="11"/>
  <c r="I54" i="11" s="1"/>
  <c r="F53" i="11"/>
  <c r="I53" i="11" s="1"/>
  <c r="F52" i="11"/>
  <c r="I52" i="11" s="1"/>
  <c r="F51" i="11"/>
  <c r="I51" i="11" s="1"/>
  <c r="F50" i="11"/>
  <c r="I50" i="11" s="1"/>
  <c r="F36" i="11"/>
  <c r="I36" i="11" s="1"/>
  <c r="F35" i="11"/>
  <c r="I35" i="11" s="1"/>
  <c r="F34" i="11"/>
  <c r="I34" i="11" s="1"/>
  <c r="F33" i="11"/>
  <c r="I33" i="11" s="1"/>
  <c r="F49" i="11"/>
  <c r="I49" i="11" s="1"/>
  <c r="F48" i="11"/>
  <c r="I48" i="11" s="1"/>
  <c r="F47" i="11"/>
  <c r="I47" i="11" s="1"/>
  <c r="F46" i="11"/>
  <c r="I46" i="11" s="1"/>
  <c r="F45" i="11"/>
  <c r="I45" i="11" s="1"/>
  <c r="F44" i="11"/>
  <c r="I44" i="11" s="1"/>
  <c r="F32" i="11"/>
  <c r="I32" i="11" s="1"/>
  <c r="F31" i="11"/>
  <c r="I31" i="11" s="1"/>
  <c r="F30" i="11"/>
  <c r="I30" i="11" s="1"/>
  <c r="F28" i="11"/>
  <c r="I28" i="11" s="1"/>
  <c r="F27" i="11"/>
  <c r="I27" i="11" s="1"/>
  <c r="F24" i="11"/>
  <c r="K24" i="11" s="1"/>
  <c r="M28" i="11" l="1"/>
  <c r="M56" i="11"/>
  <c r="M54" i="11"/>
  <c r="M31" i="11"/>
  <c r="M39" i="11"/>
  <c r="M38" i="11"/>
  <c r="M52" i="11"/>
  <c r="M35" i="11"/>
  <c r="M48" i="11"/>
  <c r="M44" i="11"/>
  <c r="M27" i="11"/>
  <c r="M51" i="11"/>
  <c r="M47" i="11"/>
  <c r="M40" i="11"/>
  <c r="M50" i="11"/>
  <c r="M33" i="11"/>
  <c r="M46" i="11"/>
  <c r="M29" i="11"/>
  <c r="M25" i="11"/>
  <c r="M34" i="11"/>
  <c r="M55" i="11"/>
  <c r="M32" i="11"/>
  <c r="M41" i="11"/>
  <c r="M36" i="11"/>
  <c r="I24" i="11"/>
  <c r="M37" i="11"/>
  <c r="K41" i="11"/>
  <c r="K40" i="11"/>
  <c r="K39" i="11"/>
  <c r="K38" i="11"/>
  <c r="K37" i="11"/>
  <c r="K56" i="11"/>
  <c r="K55" i="11"/>
  <c r="K54" i="11"/>
  <c r="K53" i="11"/>
  <c r="K52" i="11"/>
  <c r="K51" i="11"/>
  <c r="K50" i="11"/>
  <c r="K36" i="11"/>
  <c r="K35" i="11"/>
  <c r="K34" i="11"/>
  <c r="K33" i="11"/>
  <c r="K49" i="11"/>
  <c r="K48" i="11"/>
  <c r="K47" i="11"/>
  <c r="K46" i="11"/>
  <c r="K45" i="11"/>
  <c r="K44" i="11"/>
  <c r="K32" i="11"/>
  <c r="K31" i="11"/>
  <c r="K30" i="11"/>
  <c r="K29" i="11"/>
  <c r="K28" i="11"/>
  <c r="K27" i="11"/>
  <c r="K26" i="11"/>
  <c r="K25" i="11"/>
  <c r="M53" i="11"/>
  <c r="M49" i="11"/>
  <c r="M45" i="11"/>
  <c r="M30" i="11"/>
  <c r="M26" i="11"/>
  <c r="M24" i="11"/>
  <c r="N21" i="11" l="1"/>
  <c r="F18" i="11"/>
  <c r="M18" i="11" s="1"/>
  <c r="F17" i="11"/>
  <c r="M17" i="11" s="1"/>
  <c r="F16" i="11"/>
  <c r="M16" i="11" s="1"/>
  <c r="F15" i="11"/>
  <c r="M15" i="11" s="1"/>
  <c r="F14" i="11"/>
  <c r="M14" i="11" s="1"/>
  <c r="F13" i="11"/>
  <c r="M13" i="11" s="1"/>
  <c r="F12" i="11"/>
  <c r="F20" i="11" l="1"/>
  <c r="M20" i="11" s="1"/>
  <c r="N10" i="11" s="1"/>
  <c r="N58" i="11" s="1"/>
  <c r="M58" i="11" l="1"/>
  <c r="M60" i="11" l="1"/>
  <c r="M59" i="11"/>
  <c r="N59" i="11"/>
  <c r="N60" i="11"/>
  <c r="N4" i="11"/>
  <c r="M61" i="11" l="1"/>
  <c r="N5" i="11"/>
  <c r="N6" i="11" s="1"/>
  <c r="N61" i="11"/>
</calcChain>
</file>

<file path=xl/sharedStrings.xml><?xml version="1.0" encoding="utf-8"?>
<sst xmlns="http://schemas.openxmlformats.org/spreadsheetml/2006/main" count="186" uniqueCount="80">
  <si>
    <t>UNIT</t>
  </si>
  <si>
    <t>DESCRIPTION</t>
  </si>
  <si>
    <t>TRADE COST</t>
  </si>
  <si>
    <t>QTY.</t>
  </si>
  <si>
    <t>Summary</t>
  </si>
  <si>
    <t>Amount</t>
  </si>
  <si>
    <t>Subtotal</t>
  </si>
  <si>
    <t>Profit/Overhead</t>
  </si>
  <si>
    <t>Total</t>
  </si>
  <si>
    <t>QTY WITH
WASTAGE</t>
  </si>
  <si>
    <t>WASTAGE</t>
  </si>
  <si>
    <t>TOTAL ITEM COST</t>
  </si>
  <si>
    <t>UNIT COST (LAB+MAT)</t>
  </si>
  <si>
    <t>EA</t>
  </si>
  <si>
    <t>LF</t>
  </si>
  <si>
    <t>GENERAL REQUIREMENTS</t>
  </si>
  <si>
    <t>LS</t>
  </si>
  <si>
    <t>Contractor's Safety Program</t>
  </si>
  <si>
    <t>UNIT LAB COST</t>
  </si>
  <si>
    <t>TOTAL LAB COST</t>
  </si>
  <si>
    <t>UNIT MAT COST</t>
  </si>
  <si>
    <t>TOTAL MAT COST</t>
  </si>
  <si>
    <t>SF</t>
  </si>
  <si>
    <t>REF. SHEET</t>
  </si>
  <si>
    <t>DETAIL</t>
  </si>
  <si>
    <t>Date:</t>
  </si>
  <si>
    <t>Project:</t>
  </si>
  <si>
    <t>Project Location:</t>
  </si>
  <si>
    <t>Gross Area (SF)</t>
  </si>
  <si>
    <t>Covered Area (SF)</t>
  </si>
  <si>
    <t>Supervision</t>
  </si>
  <si>
    <t>Permits</t>
  </si>
  <si>
    <t>Mobilization Costs</t>
  </si>
  <si>
    <t>Project Overheads</t>
  </si>
  <si>
    <t>Bonds</t>
  </si>
  <si>
    <t>Temporary Control &amp; Facilities</t>
  </si>
  <si>
    <t>Material Tax</t>
  </si>
  <si>
    <t>OH&amp;P</t>
  </si>
  <si>
    <r>
      <t>Final Cleanup</t>
    </r>
    <r>
      <rPr>
        <sz val="12"/>
        <color rgb="FFFF0000"/>
        <rFont val="Calibri"/>
        <family val="2"/>
      </rPr>
      <t xml:space="preserve"> </t>
    </r>
  </si>
  <si>
    <t>Div-02 Selective Removal &amp; Demolition</t>
  </si>
  <si>
    <t>Remove Water Closet</t>
  </si>
  <si>
    <t>Remove Lavatory</t>
  </si>
  <si>
    <t>Remove Countertop</t>
  </si>
  <si>
    <t>Remove Sink</t>
  </si>
  <si>
    <t>Remove 6" Stud Wall (H=22'-0")</t>
  </si>
  <si>
    <t>Remove 4" Stud Wall (H=22'-0")</t>
  </si>
  <si>
    <t>Remove 8" Stud Wall (H=22'-0")</t>
  </si>
  <si>
    <t>Remove 6" Stud Wall (H=4'-0")</t>
  </si>
  <si>
    <t>Remove Single Leaf Door</t>
  </si>
  <si>
    <t>Remove Glazing (Please Verify Hieght)</t>
  </si>
  <si>
    <t>Remove Flooring W/ Wall Base</t>
  </si>
  <si>
    <t>Saw Cut Concrete Slab</t>
  </si>
  <si>
    <t>Remove Concrete Slab</t>
  </si>
  <si>
    <t>Relocate Plumbing Fixture</t>
  </si>
  <si>
    <t>Relocate Water Heater</t>
  </si>
  <si>
    <t>Remove Floor Drain</t>
  </si>
  <si>
    <t>Remove Grab Bar</t>
  </si>
  <si>
    <t>Remove Soap Dispenser</t>
  </si>
  <si>
    <t>Remove Tissue Paper Holder</t>
  </si>
  <si>
    <t>Remove Restroom Accessory</t>
  </si>
  <si>
    <t>Remove &amp; Disconnect Thermostate</t>
  </si>
  <si>
    <t>Remove &amp; Disconnect Transfer Switch</t>
  </si>
  <si>
    <t>Remove Air Handling Unit</t>
  </si>
  <si>
    <t>Remove Condensing Unit</t>
  </si>
  <si>
    <t>Disconnect &amp; Remove Exhaust Fan</t>
  </si>
  <si>
    <t>Remove ACT Ceiling</t>
  </si>
  <si>
    <t>Remove Base Cabinets</t>
  </si>
  <si>
    <t>Remove Closet</t>
  </si>
  <si>
    <t>Remove Gypsum Board (H=6'-0")</t>
  </si>
  <si>
    <t>MEP Demolition</t>
  </si>
  <si>
    <t>Architectural Demolition</t>
  </si>
  <si>
    <r>
      <t xml:space="preserve">Allowance For Demolition Of Mechanical Items &amp; Ducts Etc.
</t>
    </r>
    <r>
      <rPr>
        <b/>
        <i/>
        <sz val="12"/>
        <color rgb="FFFF0000"/>
        <rFont val="Calibri"/>
        <family val="2"/>
        <scheme val="minor"/>
      </rPr>
      <t>-Please Review</t>
    </r>
  </si>
  <si>
    <r>
      <t xml:space="preserve">Allowance For Demolition Of Electrical Lighting Fixtures &amp; Power Items
</t>
    </r>
    <r>
      <rPr>
        <b/>
        <i/>
        <sz val="12"/>
        <color rgb="FFFF0000"/>
        <rFont val="Calibri"/>
        <family val="2"/>
        <scheme val="minor"/>
      </rPr>
      <t>-Please Review</t>
    </r>
  </si>
  <si>
    <t>D101</t>
  </si>
  <si>
    <t>D102</t>
  </si>
  <si>
    <t>P-002</t>
  </si>
  <si>
    <t>M-002</t>
  </si>
  <si>
    <t>E-002</t>
  </si>
  <si>
    <t>11375 Legacy Ave. Palm Beach Gardens FL 33410</t>
  </si>
  <si>
    <t>Yardbird Tenant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</si>
</sst>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_);_(&quot;$&quot;* \(#,##0\);_(&quot;$&quot;* &quot;-&quot;?_);_(@_)"/>
    <numFmt numFmtId="167" formatCode="_(&quot;$&quot;* #,##0.0_);_(&quot;$&quot;* \(#,##0.0\);_(&quot;$&quot;* &quot;-&quot;??_);_(@_)"/>
    <numFmt numFmtId="168" formatCode="_-&quot;$&quot;* #,##0_-;\-&quot;$&quot;* #,##0_-;_-&quot;$&quot;* &quot;-&quot;??_-;_-@_-"/>
    <numFmt numFmtId="169" formatCode="_-[$$-409]* #,##0.00_ ;_-[$$-409]* \-#,##0.00\ ;_-[$$-409]* &quot;-&quot;??_ ;_-@_ "/>
    <numFmt numFmtId="170" formatCode="0.0%"/>
  </numFmts>
  <fonts count="6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3" fillId="0" borderId="0"/>
    <xf numFmtId="0" fontId="13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31" fillId="0" borderId="0"/>
    <xf numFmtId="0" fontId="13" fillId="0" borderId="0"/>
    <xf numFmtId="43" fontId="31" fillId="0" borderId="0" applyFont="0" applyFill="0" applyBorder="0" applyAlignment="0" applyProtection="0"/>
    <xf numFmtId="0" fontId="32" fillId="0" borderId="0"/>
    <xf numFmtId="43" fontId="13" fillId="0" borderId="0" applyFont="0" applyFill="0" applyBorder="0" applyAlignment="0" applyProtection="0"/>
    <xf numFmtId="0" fontId="13" fillId="0" borderId="0"/>
    <xf numFmtId="44" fontId="32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25" applyNumberFormat="0" applyAlignment="0" applyProtection="0"/>
    <xf numFmtId="0" fontId="52" fillId="30" borderId="26" applyNumberFormat="0" applyAlignment="0" applyProtection="0"/>
    <xf numFmtId="0" fontId="53" fillId="30" borderId="25" applyNumberFormat="0" applyAlignment="0" applyProtection="0"/>
    <xf numFmtId="0" fontId="54" fillId="0" borderId="27" applyNumberFormat="0" applyFill="0" applyAlignment="0" applyProtection="0"/>
    <xf numFmtId="0" fontId="55" fillId="31" borderId="28" applyNumberFormat="0" applyAlignment="0" applyProtection="0"/>
    <xf numFmtId="0" fontId="56" fillId="0" borderId="0" applyNumberFormat="0" applyFill="0" applyBorder="0" applyAlignment="0" applyProtection="0"/>
    <xf numFmtId="0" fontId="9" fillId="32" borderId="2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30" applyNumberFormat="0" applyFill="0" applyAlignment="0" applyProtection="0"/>
    <xf numFmtId="0" fontId="5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59" fillId="56" borderId="0" applyNumberFormat="0" applyBorder="0" applyAlignment="0" applyProtection="0"/>
    <xf numFmtId="9" fontId="6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3" fillId="0" borderId="0" xfId="0" applyFont="1" applyAlignment="1">
      <alignment vertical="top"/>
    </xf>
    <xf numFmtId="2" fontId="33" fillId="0" borderId="0" xfId="0" applyNumberFormat="1" applyFont="1" applyAlignment="1">
      <alignment vertical="top" wrapText="1"/>
    </xf>
    <xf numFmtId="41" fontId="33" fillId="0" borderId="0" xfId="45" applyNumberFormat="1" applyFont="1" applyAlignment="1">
      <alignment vertical="center"/>
    </xf>
    <xf numFmtId="0" fontId="33" fillId="0" borderId="0" xfId="45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3" fillId="25" borderId="18" xfId="38" applyFont="1" applyFill="1" applyBorder="1" applyAlignment="1">
      <alignment horizontal="justify" vertical="top" wrapText="1"/>
    </xf>
    <xf numFmtId="0" fontId="38" fillId="24" borderId="10" xfId="34" applyFont="1" applyFill="1" applyBorder="1" applyAlignment="1" applyProtection="1">
      <alignment horizontal="center" vertical="center" wrapText="1"/>
    </xf>
    <xf numFmtId="2" fontId="38" fillId="24" borderId="10" xfId="34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center" vertical="center" wrapText="1"/>
    </xf>
    <xf numFmtId="2" fontId="33" fillId="0" borderId="0" xfId="0" applyNumberFormat="1" applyFont="1" applyAlignment="1">
      <alignment vertical="center" wrapText="1"/>
    </xf>
    <xf numFmtId="9" fontId="33" fillId="25" borderId="18" xfId="38" applyNumberFormat="1" applyFont="1" applyFill="1" applyBorder="1" applyAlignment="1">
      <alignment horizontal="right" vertical="center"/>
    </xf>
    <xf numFmtId="41" fontId="33" fillId="25" borderId="18" xfId="38" applyNumberFormat="1" applyFont="1" applyFill="1" applyBorder="1" applyAlignment="1">
      <alignment horizontal="right" vertical="center"/>
    </xf>
    <xf numFmtId="0" fontId="33" fillId="25" borderId="18" xfId="38" applyFont="1" applyFill="1" applyBorder="1" applyAlignment="1">
      <alignment horizontal="center" vertical="center"/>
    </xf>
    <xf numFmtId="167" fontId="33" fillId="25" borderId="18" xfId="38" applyNumberFormat="1" applyFont="1" applyFill="1" applyBorder="1" applyAlignment="1">
      <alignment vertical="center"/>
    </xf>
    <xf numFmtId="166" fontId="33" fillId="25" borderId="18" xfId="38" applyNumberFormat="1" applyFont="1" applyFill="1" applyBorder="1" applyAlignment="1" applyProtection="1">
      <alignment horizontal="left" vertical="center"/>
    </xf>
    <xf numFmtId="42" fontId="34" fillId="25" borderId="19" xfId="38" applyNumberFormat="1" applyFont="1" applyFill="1" applyBorder="1" applyAlignment="1" applyProtection="1">
      <alignment horizontal="left" vertical="center"/>
    </xf>
    <xf numFmtId="0" fontId="37" fillId="20" borderId="12" xfId="39" applyFont="1" applyBorder="1" applyAlignment="1">
      <alignment vertical="center"/>
    </xf>
    <xf numFmtId="42" fontId="37" fillId="20" borderId="10" xfId="39" applyNumberFormat="1" applyFont="1" applyBorder="1" applyAlignment="1">
      <alignment vertical="center"/>
    </xf>
    <xf numFmtId="166" fontId="33" fillId="25" borderId="7" xfId="38" applyNumberFormat="1" applyFont="1" applyFill="1" applyAlignment="1" applyProtection="1">
      <alignment horizontal="left" vertical="center"/>
    </xf>
    <xf numFmtId="42" fontId="34" fillId="25" borderId="13" xfId="38" applyNumberFormat="1" applyFont="1" applyFill="1" applyBorder="1" applyAlignment="1" applyProtection="1">
      <alignment horizontal="left" vertical="center"/>
    </xf>
    <xf numFmtId="164" fontId="33" fillId="0" borderId="0" xfId="0" applyNumberFormat="1" applyFont="1" applyAlignment="1">
      <alignment vertical="center"/>
    </xf>
    <xf numFmtId="41" fontId="34" fillId="0" borderId="0" xfId="0" applyNumberFormat="1" applyFont="1" applyAlignment="1">
      <alignment horizontal="right" vertical="center"/>
    </xf>
    <xf numFmtId="9" fontId="33" fillId="0" borderId="0" xfId="0" applyNumberFormat="1" applyFont="1" applyAlignment="1">
      <alignment vertical="center"/>
    </xf>
    <xf numFmtId="167" fontId="33" fillId="0" borderId="0" xfId="0" applyNumberFormat="1" applyFont="1" applyAlignment="1">
      <alignment vertical="center"/>
    </xf>
    <xf numFmtId="164" fontId="33" fillId="0" borderId="20" xfId="0" applyNumberFormat="1" applyFont="1" applyBorder="1" applyAlignment="1">
      <alignment vertical="center"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center"/>
    </xf>
    <xf numFmtId="0" fontId="39" fillId="0" borderId="0" xfId="45" applyFont="1" applyAlignment="1">
      <alignment vertical="center"/>
    </xf>
    <xf numFmtId="1" fontId="38" fillId="24" borderId="10" xfId="34" applyNumberFormat="1" applyFont="1" applyFill="1" applyBorder="1" applyAlignment="1" applyProtection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168" fontId="42" fillId="0" borderId="20" xfId="0" applyNumberFormat="1" applyFont="1" applyBorder="1" applyAlignment="1">
      <alignment horizontal="center" vertical="center"/>
    </xf>
    <xf numFmtId="0" fontId="43" fillId="0" borderId="9" xfId="41" applyFont="1" applyFill="1" applyAlignment="1">
      <alignment vertical="top" wrapText="1"/>
    </xf>
    <xf numFmtId="164" fontId="43" fillId="0" borderId="9" xfId="41" applyNumberFormat="1" applyFont="1" applyFill="1" applyAlignment="1" applyProtection="1">
      <alignment horizontal="center" vertical="center"/>
    </xf>
    <xf numFmtId="0" fontId="43" fillId="0" borderId="9" xfId="41" applyFont="1" applyFill="1" applyAlignment="1">
      <alignment horizontal="center" vertical="center"/>
    </xf>
    <xf numFmtId="42" fontId="43" fillId="0" borderId="14" xfId="41" applyNumberFormat="1" applyFont="1" applyFill="1" applyBorder="1" applyAlignment="1">
      <alignment vertical="center"/>
    </xf>
    <xf numFmtId="165" fontId="43" fillId="0" borderId="9" xfId="41" applyNumberFormat="1" applyFont="1" applyFill="1" applyAlignment="1">
      <alignment horizontal="left" vertical="center"/>
    </xf>
    <xf numFmtId="165" fontId="43" fillId="0" borderId="14" xfId="41" applyNumberFormat="1" applyFont="1" applyFill="1" applyBorder="1" applyAlignment="1">
      <alignment vertical="center"/>
    </xf>
    <xf numFmtId="0" fontId="43" fillId="0" borderId="15" xfId="41" applyFont="1" applyFill="1" applyBorder="1" applyAlignment="1">
      <alignment vertical="top" wrapText="1"/>
    </xf>
    <xf numFmtId="164" fontId="43" fillId="0" borderId="15" xfId="41" applyNumberFormat="1" applyFont="1" applyFill="1" applyBorder="1" applyAlignment="1" applyProtection="1">
      <alignment horizontal="center" vertical="center"/>
    </xf>
    <xf numFmtId="0" fontId="43" fillId="0" borderId="15" xfId="41" applyFont="1" applyFill="1" applyBorder="1" applyAlignment="1">
      <alignment horizontal="center" vertical="center"/>
    </xf>
    <xf numFmtId="166" fontId="43" fillId="0" borderId="15" xfId="41" applyNumberFormat="1" applyFont="1" applyFill="1" applyBorder="1" applyAlignment="1">
      <alignment horizontal="left" vertical="center"/>
    </xf>
    <xf numFmtId="42" fontId="43" fillId="0" borderId="16" xfId="41" applyNumberFormat="1" applyFont="1" applyFill="1" applyBorder="1" applyAlignment="1">
      <alignment vertical="center"/>
    </xf>
    <xf numFmtId="0" fontId="37" fillId="20" borderId="11" xfId="39" applyFont="1" applyBorder="1" applyAlignment="1">
      <alignment vertical="top"/>
    </xf>
    <xf numFmtId="0" fontId="33" fillId="25" borderId="7" xfId="38" applyFont="1" applyFill="1" applyAlignment="1">
      <alignment horizontal="justify" vertical="top" wrapText="1"/>
    </xf>
    <xf numFmtId="9" fontId="33" fillId="25" borderId="7" xfId="38" applyNumberFormat="1" applyFont="1" applyFill="1" applyAlignment="1">
      <alignment horizontal="right" vertical="center"/>
    </xf>
    <xf numFmtId="41" fontId="33" fillId="25" borderId="7" xfId="38" applyNumberFormat="1" applyFont="1" applyFill="1" applyAlignment="1">
      <alignment horizontal="right" vertical="center"/>
    </xf>
    <xf numFmtId="0" fontId="33" fillId="25" borderId="7" xfId="38" applyFont="1" applyFill="1" applyAlignment="1">
      <alignment horizontal="center" vertical="center"/>
    </xf>
    <xf numFmtId="167" fontId="33" fillId="25" borderId="7" xfId="38" applyNumberFormat="1" applyFont="1" applyFill="1" applyAlignment="1">
      <alignment vertical="center"/>
    </xf>
    <xf numFmtId="0" fontId="34" fillId="0" borderId="0" xfId="0" applyFont="1" applyAlignment="1">
      <alignment horizontal="justify" vertical="center"/>
    </xf>
    <xf numFmtId="1" fontId="34" fillId="0" borderId="0" xfId="0" applyNumberFormat="1" applyFont="1" applyAlignment="1">
      <alignment horizontal="right" vertical="center"/>
    </xf>
    <xf numFmtId="9" fontId="34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166" fontId="34" fillId="25" borderId="7" xfId="38" applyNumberFormat="1" applyFont="1" applyFill="1" applyAlignment="1" applyProtection="1">
      <alignment horizontal="left" vertical="center"/>
    </xf>
    <xf numFmtId="167" fontId="34" fillId="0" borderId="0" xfId="0" applyNumberFormat="1" applyFont="1" applyAlignment="1">
      <alignment vertical="center" wrapText="1"/>
    </xf>
    <xf numFmtId="167" fontId="42" fillId="0" borderId="0" xfId="0" applyNumberFormat="1" applyFont="1" applyAlignment="1">
      <alignment horizontal="right" vertical="center"/>
    </xf>
    <xf numFmtId="167" fontId="38" fillId="24" borderId="10" xfId="34" applyNumberFormat="1" applyFont="1" applyFill="1" applyBorder="1" applyAlignment="1" applyProtection="1">
      <alignment horizontal="center" vertical="center" wrapText="1"/>
    </xf>
    <xf numFmtId="167" fontId="37" fillId="20" borderId="12" xfId="39" applyNumberFormat="1" applyFont="1" applyBorder="1" applyAlignment="1">
      <alignment vertical="center"/>
    </xf>
    <xf numFmtId="167" fontId="34" fillId="0" borderId="0" xfId="0" applyNumberFormat="1" applyFont="1" applyAlignment="1">
      <alignment vertical="center"/>
    </xf>
    <xf numFmtId="167" fontId="43" fillId="0" borderId="9" xfId="41" applyNumberFormat="1" applyFont="1" applyFill="1" applyAlignment="1">
      <alignment vertical="center"/>
    </xf>
    <xf numFmtId="167" fontId="43" fillId="0" borderId="15" xfId="41" applyNumberFormat="1" applyFont="1" applyFill="1" applyBorder="1" applyAlignment="1">
      <alignment vertical="center"/>
    </xf>
    <xf numFmtId="167" fontId="33" fillId="0" borderId="0" xfId="0" applyNumberFormat="1" applyFont="1" applyAlignment="1">
      <alignment vertical="center" wrapText="1"/>
    </xf>
    <xf numFmtId="9" fontId="43" fillId="0" borderId="9" xfId="97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1" fontId="33" fillId="0" borderId="0" xfId="0" applyNumberFormat="1" applyFont="1" applyAlignment="1">
      <alignment vertical="center"/>
    </xf>
    <xf numFmtId="169" fontId="33" fillId="0" borderId="0" xfId="45" applyNumberFormat="1" applyFont="1" applyAlignment="1">
      <alignment vertical="center"/>
    </xf>
    <xf numFmtId="2" fontId="38" fillId="24" borderId="31" xfId="34" applyNumberFormat="1" applyFont="1" applyFill="1" applyBorder="1" applyAlignment="1" applyProtection="1">
      <alignment horizontal="center" vertical="center" wrapText="1"/>
    </xf>
    <xf numFmtId="168" fontId="62" fillId="0" borderId="0" xfId="0" applyNumberFormat="1" applyFont="1"/>
    <xf numFmtId="168" fontId="62" fillId="0" borderId="0" xfId="0" applyNumberFormat="1" applyFont="1" applyAlignment="1">
      <alignment horizontal="left"/>
    </xf>
    <xf numFmtId="14" fontId="62" fillId="0" borderId="0" xfId="0" applyNumberFormat="1" applyFont="1" applyAlignment="1">
      <alignment horizontal="left"/>
    </xf>
    <xf numFmtId="0" fontId="63" fillId="0" borderId="0" xfId="98" applyFont="1"/>
    <xf numFmtId="0" fontId="63" fillId="0" borderId="0" xfId="98" applyFont="1" applyAlignment="1">
      <alignment horizontal="center" vertical="center"/>
    </xf>
    <xf numFmtId="1" fontId="33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1" fontId="33" fillId="25" borderId="18" xfId="38" applyNumberFormat="1" applyFont="1" applyFill="1" applyBorder="1" applyAlignment="1">
      <alignment horizontal="right" vertical="center"/>
    </xf>
    <xf numFmtId="1" fontId="37" fillId="20" borderId="12" xfId="39" applyNumberFormat="1" applyFont="1" applyBorder="1" applyAlignment="1">
      <alignment vertical="center"/>
    </xf>
    <xf numFmtId="1" fontId="33" fillId="25" borderId="7" xfId="38" applyNumberFormat="1" applyFont="1" applyFill="1" applyAlignment="1">
      <alignment horizontal="right" vertical="center"/>
    </xf>
    <xf numFmtId="1" fontId="43" fillId="0" borderId="9" xfId="41" applyNumberFormat="1" applyFont="1" applyFill="1" applyAlignment="1" applyProtection="1">
      <alignment horizontal="center" vertical="center"/>
    </xf>
    <xf numFmtId="1" fontId="43" fillId="0" borderId="15" xfId="41" applyNumberFormat="1" applyFont="1" applyFill="1" applyBorder="1" applyAlignment="1" applyProtection="1">
      <alignment horizontal="center" vertical="center"/>
    </xf>
    <xf numFmtId="0" fontId="38" fillId="24" borderId="0" xfId="0" applyFont="1" applyFill="1"/>
    <xf numFmtId="0" fontId="63" fillId="0" borderId="0" xfId="99" applyFont="1"/>
    <xf numFmtId="14" fontId="63" fillId="57" borderId="10" xfId="0" applyNumberFormat="1" applyFont="1" applyFill="1" applyBorder="1" applyAlignment="1">
      <alignment horizontal="left" wrapText="1"/>
    </xf>
    <xf numFmtId="1" fontId="63" fillId="0" borderId="10" xfId="99" applyNumberFormat="1" applyFont="1" applyBorder="1" applyAlignment="1">
      <alignment horizontal="right" vertical="center"/>
    </xf>
    <xf numFmtId="166" fontId="33" fillId="0" borderId="7" xfId="38" applyNumberFormat="1" applyFont="1" applyFill="1" applyAlignment="1" applyProtection="1">
      <alignment vertical="center"/>
    </xf>
    <xf numFmtId="42" fontId="34" fillId="0" borderId="13" xfId="38" applyNumberFormat="1" applyFont="1" applyFill="1" applyBorder="1" applyAlignment="1" applyProtection="1">
      <alignment vertical="center"/>
    </xf>
    <xf numFmtId="1" fontId="63" fillId="0" borderId="0" xfId="100" applyNumberFormat="1" applyFont="1"/>
    <xf numFmtId="170" fontId="43" fillId="0" borderId="9" xfId="97" applyNumberFormat="1" applyFont="1" applyFill="1" applyBorder="1" applyAlignment="1">
      <alignment horizontal="center" vertical="center"/>
    </xf>
    <xf numFmtId="41" fontId="33" fillId="0" borderId="0" xfId="0" applyNumberFormat="1" applyFont="1" applyAlignment="1">
      <alignment horizontal="right" vertical="center"/>
    </xf>
    <xf numFmtId="1" fontId="63" fillId="0" borderId="0" xfId="101" applyNumberFormat="1" applyFont="1" applyAlignment="1">
      <alignment horizontal="right" vertical="center"/>
    </xf>
    <xf numFmtId="0" fontId="63" fillId="0" borderId="0" xfId="104" applyFont="1" applyAlignment="1">
      <alignment vertical="center"/>
    </xf>
    <xf numFmtId="0" fontId="63" fillId="0" borderId="0" xfId="104" applyFont="1" applyAlignment="1">
      <alignment horizontal="center" vertical="center"/>
    </xf>
    <xf numFmtId="0" fontId="63" fillId="0" borderId="0" xfId="105" applyFont="1"/>
    <xf numFmtId="0" fontId="63" fillId="0" borderId="0" xfId="105" applyFont="1" applyAlignment="1">
      <alignment horizontal="center" vertical="center"/>
    </xf>
    <xf numFmtId="0" fontId="63" fillId="0" borderId="0" xfId="105" applyFont="1" applyAlignment="1">
      <alignment wrapText="1"/>
    </xf>
  </cellXfs>
  <cellStyles count="106">
    <cellStyle name="20% - Accent1" xfId="1" builtinId="30" customBuiltin="1"/>
    <cellStyle name="20% - Accent1 2" xfId="74" xr:uid="{00000000-0005-0000-0000-000001000000}"/>
    <cellStyle name="20% - Accent2" xfId="2" builtinId="34" customBuiltin="1"/>
    <cellStyle name="20% - Accent2 2" xfId="78" xr:uid="{00000000-0005-0000-0000-000003000000}"/>
    <cellStyle name="20% - Accent3" xfId="3" builtinId="38" customBuiltin="1"/>
    <cellStyle name="20% - Accent3 2" xfId="82" xr:uid="{00000000-0005-0000-0000-000005000000}"/>
    <cellStyle name="20% - Accent4" xfId="4" builtinId="42" customBuiltin="1"/>
    <cellStyle name="20% - Accent4 2" xfId="86" xr:uid="{00000000-0005-0000-0000-000007000000}"/>
    <cellStyle name="20% - Accent5" xfId="5" builtinId="46" customBuiltin="1"/>
    <cellStyle name="20% - Accent5 2" xfId="90" xr:uid="{00000000-0005-0000-0000-000009000000}"/>
    <cellStyle name="20% - Accent6" xfId="6" builtinId="50" customBuiltin="1"/>
    <cellStyle name="20% - Accent6 2" xfId="94" xr:uid="{00000000-0005-0000-0000-00000B000000}"/>
    <cellStyle name="40% - Accent1" xfId="7" builtinId="31" customBuiltin="1"/>
    <cellStyle name="40% - Accent1 2" xfId="75" xr:uid="{00000000-0005-0000-0000-00000D000000}"/>
    <cellStyle name="40% - Accent2" xfId="8" builtinId="35" customBuiltin="1"/>
    <cellStyle name="40% - Accent2 2" xfId="79" xr:uid="{00000000-0005-0000-0000-00000F000000}"/>
    <cellStyle name="40% - Accent3" xfId="9" builtinId="39" customBuiltin="1"/>
    <cellStyle name="40% - Accent3 2" xfId="83" xr:uid="{00000000-0005-0000-0000-000011000000}"/>
    <cellStyle name="40% - Accent4" xfId="10" builtinId="43" customBuiltin="1"/>
    <cellStyle name="40% - Accent4 2" xfId="87" xr:uid="{00000000-0005-0000-0000-000013000000}"/>
    <cellStyle name="40% - Accent5" xfId="11" builtinId="47" customBuiltin="1"/>
    <cellStyle name="40% - Accent5 2" xfId="91" xr:uid="{00000000-0005-0000-0000-000015000000}"/>
    <cellStyle name="40% - Accent6" xfId="12" builtinId="51" customBuiltin="1"/>
    <cellStyle name="40% - Accent6 2" xfId="95" xr:uid="{00000000-0005-0000-0000-000017000000}"/>
    <cellStyle name="60% - Accent1" xfId="13" builtinId="32" customBuiltin="1"/>
    <cellStyle name="60% - Accent1 2" xfId="76" xr:uid="{00000000-0005-0000-0000-000019000000}"/>
    <cellStyle name="60% - Accent2" xfId="14" builtinId="36" customBuiltin="1"/>
    <cellStyle name="60% - Accent2 2" xfId="80" xr:uid="{00000000-0005-0000-0000-00001B000000}"/>
    <cellStyle name="60% - Accent3" xfId="15" builtinId="40" customBuiltin="1"/>
    <cellStyle name="60% - Accent3 2" xfId="84" xr:uid="{00000000-0005-0000-0000-00001D000000}"/>
    <cellStyle name="60% - Accent4" xfId="16" builtinId="44" customBuiltin="1"/>
    <cellStyle name="60% - Accent4 2" xfId="88" xr:uid="{00000000-0005-0000-0000-00001F000000}"/>
    <cellStyle name="60% - Accent5" xfId="17" builtinId="48" customBuiltin="1"/>
    <cellStyle name="60% - Accent5 2" xfId="92" xr:uid="{00000000-0005-0000-0000-000021000000}"/>
    <cellStyle name="60% - Accent6" xfId="18" builtinId="52" customBuiltin="1"/>
    <cellStyle name="60% - Accent6 2" xfId="96" xr:uid="{00000000-0005-0000-0000-000023000000}"/>
    <cellStyle name="Accent1" xfId="19" builtinId="29" customBuiltin="1"/>
    <cellStyle name="Accent1 2" xfId="73" xr:uid="{00000000-0005-0000-0000-000025000000}"/>
    <cellStyle name="Accent2" xfId="20" builtinId="33" customBuiltin="1"/>
    <cellStyle name="Accent2 2" xfId="77" xr:uid="{00000000-0005-0000-0000-000027000000}"/>
    <cellStyle name="Accent3" xfId="21" builtinId="37" customBuiltin="1"/>
    <cellStyle name="Accent3 2" xfId="81" xr:uid="{00000000-0005-0000-0000-000029000000}"/>
    <cellStyle name="Accent4" xfId="22" builtinId="41" customBuiltin="1"/>
    <cellStyle name="Accent4 2" xfId="85" xr:uid="{00000000-0005-0000-0000-00002B000000}"/>
    <cellStyle name="Accent5" xfId="23" builtinId="45" customBuiltin="1"/>
    <cellStyle name="Accent5 2" xfId="89" xr:uid="{00000000-0005-0000-0000-00002D000000}"/>
    <cellStyle name="Accent6" xfId="24" builtinId="49" customBuiltin="1"/>
    <cellStyle name="Accent6 2" xfId="93" xr:uid="{00000000-0005-0000-0000-00002F000000}"/>
    <cellStyle name="Bad" xfId="25" builtinId="27" customBuiltin="1"/>
    <cellStyle name="Bad 2" xfId="62" xr:uid="{00000000-0005-0000-0000-000031000000}"/>
    <cellStyle name="Calculation" xfId="26" builtinId="22" customBuiltin="1"/>
    <cellStyle name="Calculation 2" xfId="66" xr:uid="{00000000-0005-0000-0000-000033000000}"/>
    <cellStyle name="Check Cell" xfId="27" builtinId="23" customBuiltin="1"/>
    <cellStyle name="Check Cell 2" xfId="68" xr:uid="{00000000-0005-0000-0000-000035000000}"/>
    <cellStyle name="Comma 2" xfId="46" xr:uid="{00000000-0005-0000-0000-000036000000}"/>
    <cellStyle name="Comma 2 2" xfId="48" xr:uid="{00000000-0005-0000-0000-000037000000}"/>
    <cellStyle name="Currency 2" xfId="50" xr:uid="{00000000-0005-0000-0000-000038000000}"/>
    <cellStyle name="Explanatory Text" xfId="28" builtinId="53" customBuiltin="1"/>
    <cellStyle name="Explanatory Text 2" xfId="71" xr:uid="{00000000-0005-0000-0000-00003A000000}"/>
    <cellStyle name="Good" xfId="29" builtinId="26" customBuiltin="1"/>
    <cellStyle name="Good 2" xfId="61" xr:uid="{00000000-0005-0000-0000-00003C000000}"/>
    <cellStyle name="Heading 1" xfId="30" builtinId="16" customBuiltin="1"/>
    <cellStyle name="Heading 1 2" xfId="57" xr:uid="{00000000-0005-0000-0000-00003E000000}"/>
    <cellStyle name="Heading 2" xfId="31" builtinId="17" customBuiltin="1"/>
    <cellStyle name="Heading 2 2" xfId="58" xr:uid="{00000000-0005-0000-0000-000040000000}"/>
    <cellStyle name="Heading 3" xfId="32" builtinId="18" customBuiltin="1"/>
    <cellStyle name="Heading 3 2" xfId="59" xr:uid="{00000000-0005-0000-0000-000042000000}"/>
    <cellStyle name="Heading 4" xfId="33" builtinId="19" customBuiltin="1"/>
    <cellStyle name="Heading 4 2" xfId="60" xr:uid="{00000000-0005-0000-0000-000044000000}"/>
    <cellStyle name="Input" xfId="34" builtinId="20" customBuiltin="1"/>
    <cellStyle name="Input 2" xfId="64" xr:uid="{00000000-0005-0000-0000-000046000000}"/>
    <cellStyle name="Linked Cell" xfId="35" builtinId="24" customBuiltin="1"/>
    <cellStyle name="Linked Cell 2" xfId="67" xr:uid="{00000000-0005-0000-0000-000048000000}"/>
    <cellStyle name="Neutral" xfId="36" builtinId="28" customBuiltin="1"/>
    <cellStyle name="Neutral 2" xfId="63" xr:uid="{00000000-0005-0000-0000-00004A000000}"/>
    <cellStyle name="Normal" xfId="0" builtinId="0"/>
    <cellStyle name="Normal 10" xfId="100" xr:uid="{0B06559F-45C8-4AB0-9D54-90C428F58471}"/>
    <cellStyle name="Normal 11" xfId="101" xr:uid="{0017BBC3-C8D8-4581-8B75-43EAA040AE42}"/>
    <cellStyle name="Normal 12" xfId="102" xr:uid="{47901092-E6D0-4FD2-BC56-E7D46DA8A33B}"/>
    <cellStyle name="Normal 13" xfId="103" xr:uid="{E95D1A7B-341C-45EA-BE26-3D367E18706E}"/>
    <cellStyle name="Normal 14" xfId="104" xr:uid="{FBDEC7D3-FD82-445E-9B13-A56A81662CB9}"/>
    <cellStyle name="Normal 15" xfId="105" xr:uid="{E80DE7B2-7710-4F15-AE13-6D77C90C734F}"/>
    <cellStyle name="Normal 2" xfId="44" xr:uid="{00000000-0005-0000-0000-00004C000000}"/>
    <cellStyle name="Normal 2 2" xfId="47" xr:uid="{00000000-0005-0000-0000-00004D000000}"/>
    <cellStyle name="Normal 2 3" xfId="45" xr:uid="{00000000-0005-0000-0000-00004E000000}"/>
    <cellStyle name="Normal 2 3 2" xfId="52" xr:uid="{00000000-0005-0000-0000-00004F000000}"/>
    <cellStyle name="Normal 3" xfId="37" xr:uid="{00000000-0005-0000-0000-000050000000}"/>
    <cellStyle name="Normal 4" xfId="43" xr:uid="{00000000-0005-0000-0000-000051000000}"/>
    <cellStyle name="Normal 4 2" xfId="53" xr:uid="{00000000-0005-0000-0000-000052000000}"/>
    <cellStyle name="Normal 4 3" xfId="51" xr:uid="{00000000-0005-0000-0000-000053000000}"/>
    <cellStyle name="Normal 5" xfId="49" xr:uid="{00000000-0005-0000-0000-000054000000}"/>
    <cellStyle name="Normal 6" xfId="55" xr:uid="{00000000-0005-0000-0000-000055000000}"/>
    <cellStyle name="Normal 7" xfId="54" xr:uid="{00000000-0005-0000-0000-000056000000}"/>
    <cellStyle name="Normal 8" xfId="98" xr:uid="{4AE57413-5473-495F-8B07-EACC2DDC4E60}"/>
    <cellStyle name="Normal 9" xfId="99" xr:uid="{F8C2CD67-3D5A-43AF-A615-34D8F91815E1}"/>
    <cellStyle name="Note" xfId="38" builtinId="10" customBuiltin="1"/>
    <cellStyle name="Note 2" xfId="70" xr:uid="{00000000-0005-0000-0000-000058000000}"/>
    <cellStyle name="Output" xfId="39" builtinId="21" customBuiltin="1"/>
    <cellStyle name="Output 2" xfId="65" xr:uid="{00000000-0005-0000-0000-00005A000000}"/>
    <cellStyle name="Percent" xfId="97" builtinId="5"/>
    <cellStyle name="Title" xfId="40" builtinId="15" customBuiltin="1"/>
    <cellStyle name="Title 2" xfId="56" xr:uid="{00000000-0005-0000-0000-00005D000000}"/>
    <cellStyle name="Total" xfId="41" builtinId="25" customBuiltin="1"/>
    <cellStyle name="Total 2" xfId="72" xr:uid="{00000000-0005-0000-0000-00005F000000}"/>
    <cellStyle name="Warning Text" xfId="42" builtinId="11" customBuiltin="1"/>
    <cellStyle name="Warning Text 2" xfId="69" xr:uid="{00000000-0005-0000-0000-00006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1"/>
  <sheetViews>
    <sheetView tabSelected="1" view="pageBreakPreview" zoomScale="70" zoomScaleNormal="80" zoomScaleSheetLayoutView="70" workbookViewId="0">
      <pane ySplit="1" topLeftCell="A20" activePane="bottomLeft" state="frozen"/>
      <selection pane="bottomLeft" activeCell="D41" sqref="D41"/>
    </sheetView>
  </sheetViews>
  <sheetFormatPr defaultColWidth="9.6640625" defaultRowHeight="15.75" x14ac:dyDescent="0.2"/>
  <cols>
    <col min="1" max="1" width="16.21875" style="2" customWidth="1"/>
    <col min="2" max="2" width="13.44140625" style="2" customWidth="1"/>
    <col min="3" max="3" width="50" style="2" customWidth="1"/>
    <col min="4" max="4" width="10.88671875" style="76" customWidth="1"/>
    <col min="5" max="5" width="11.5546875" style="11" customWidth="1"/>
    <col min="6" max="6" width="9.6640625" style="11" bestFit="1" customWidth="1"/>
    <col min="7" max="7" width="6.44140625" style="10" bestFit="1" customWidth="1"/>
    <col min="8" max="8" width="17.88671875" style="10" bestFit="1" customWidth="1"/>
    <col min="9" max="9" width="10.109375" style="10" customWidth="1"/>
    <col min="10" max="10" width="18.109375" style="10" bestFit="1" customWidth="1"/>
    <col min="11" max="11" width="11.6640625" style="10" customWidth="1"/>
    <col min="12" max="12" width="12.88671875" style="65" customWidth="1"/>
    <col min="13" max="13" width="16.21875" style="12" customWidth="1"/>
    <col min="14" max="14" width="14.88671875" style="23" customWidth="1"/>
    <col min="15" max="16" width="9.6640625" style="1"/>
    <col min="17" max="17" width="10.33203125" style="1" bestFit="1" customWidth="1"/>
    <col min="18" max="18" width="9.6640625" style="1"/>
    <col min="19" max="19" width="9.6640625" style="28"/>
    <col min="20" max="16384" width="9.6640625" style="1"/>
  </cols>
  <sheetData>
    <row r="1" spans="1:23" s="6" customFormat="1" ht="30.6" customHeight="1" x14ac:dyDescent="0.2">
      <c r="A1" s="31" t="s">
        <v>23</v>
      </c>
      <c r="B1" s="31" t="s">
        <v>24</v>
      </c>
      <c r="C1" s="70" t="s">
        <v>1</v>
      </c>
      <c r="D1" s="31" t="s">
        <v>3</v>
      </c>
      <c r="E1" s="9" t="s">
        <v>10</v>
      </c>
      <c r="F1" s="9" t="s">
        <v>9</v>
      </c>
      <c r="G1" s="8" t="s">
        <v>0</v>
      </c>
      <c r="H1" s="8" t="s">
        <v>18</v>
      </c>
      <c r="I1" s="8" t="s">
        <v>19</v>
      </c>
      <c r="J1" s="8" t="s">
        <v>20</v>
      </c>
      <c r="K1" s="8" t="s">
        <v>21</v>
      </c>
      <c r="L1" s="60" t="s">
        <v>12</v>
      </c>
      <c r="M1" s="9" t="s">
        <v>11</v>
      </c>
      <c r="N1" s="8" t="s">
        <v>2</v>
      </c>
      <c r="O1" s="5"/>
      <c r="P1" s="5"/>
      <c r="Q1" s="5"/>
      <c r="R1" s="5"/>
      <c r="S1" s="29"/>
      <c r="T1" s="5"/>
      <c r="U1" s="5"/>
      <c r="V1" s="5"/>
      <c r="W1" s="5"/>
    </row>
    <row r="2" spans="1:23" ht="20.25" x14ac:dyDescent="0.3">
      <c r="C2" s="77" t="s">
        <v>25</v>
      </c>
      <c r="D2" s="73">
        <v>44988</v>
      </c>
      <c r="E2" s="73"/>
      <c r="F2" s="10"/>
      <c r="G2" s="12"/>
      <c r="H2" s="12"/>
      <c r="I2" s="12"/>
      <c r="J2" s="12"/>
      <c r="L2" s="58"/>
      <c r="N2" s="27"/>
    </row>
    <row r="3" spans="1:23" ht="21.75" thickBot="1" x14ac:dyDescent="0.35">
      <c r="A3" s="85" t="s">
        <v>28</v>
      </c>
      <c r="B3" s="86"/>
      <c r="C3" s="77" t="s">
        <v>26</v>
      </c>
      <c r="D3" s="71" t="s">
        <v>79</v>
      </c>
      <c r="E3" s="71"/>
      <c r="F3" s="10"/>
      <c r="G3" s="12"/>
      <c r="H3" s="12"/>
      <c r="I3" s="12"/>
      <c r="J3" s="12"/>
      <c r="L3" s="58"/>
      <c r="M3" s="32" t="s">
        <v>4</v>
      </c>
      <c r="N3" s="33" t="s">
        <v>5</v>
      </c>
    </row>
    <row r="4" spans="1:23" ht="21" x14ac:dyDescent="0.3">
      <c r="A4" s="85" t="s">
        <v>29</v>
      </c>
      <c r="B4" s="86"/>
      <c r="C4" s="77" t="s">
        <v>27</v>
      </c>
      <c r="D4" s="72" t="s">
        <v>78</v>
      </c>
      <c r="E4" s="72"/>
      <c r="F4" s="10"/>
      <c r="G4" s="12"/>
      <c r="H4" s="12"/>
      <c r="I4" s="12"/>
      <c r="J4" s="12"/>
      <c r="L4" s="58"/>
      <c r="M4" s="34" t="s">
        <v>6</v>
      </c>
      <c r="N4" s="35">
        <f>N58</f>
        <v>54013.771900000007</v>
      </c>
    </row>
    <row r="5" spans="1:23" ht="21" x14ac:dyDescent="0.3">
      <c r="C5" s="77"/>
      <c r="D5" s="72"/>
      <c r="E5" s="72"/>
      <c r="F5" s="10"/>
      <c r="G5" s="12"/>
      <c r="H5" s="12"/>
      <c r="I5" s="12"/>
      <c r="J5" s="12"/>
      <c r="L5" s="58"/>
      <c r="M5" s="34" t="s">
        <v>7</v>
      </c>
      <c r="N5" s="35">
        <f>SUM(N59:N60)</f>
        <v>15934.062710500002</v>
      </c>
    </row>
    <row r="6" spans="1:23" ht="21" x14ac:dyDescent="0.2">
      <c r="L6" s="59"/>
      <c r="M6" s="34" t="s">
        <v>8</v>
      </c>
      <c r="N6" s="35">
        <f>SUM(N4:N5)</f>
        <v>69947.834610500009</v>
      </c>
    </row>
    <row r="7" spans="1:23" ht="16.5" customHeight="1" x14ac:dyDescent="0.2">
      <c r="L7" s="58"/>
      <c r="N7" s="27"/>
    </row>
    <row r="8" spans="1:23" s="6" customFormat="1" ht="30.6" customHeight="1" x14ac:dyDescent="0.2">
      <c r="A8" s="31" t="s">
        <v>23</v>
      </c>
      <c r="B8" s="31" t="s">
        <v>24</v>
      </c>
      <c r="C8" s="70" t="s">
        <v>1</v>
      </c>
      <c r="D8" s="31" t="s">
        <v>3</v>
      </c>
      <c r="E8" s="9" t="s">
        <v>10</v>
      </c>
      <c r="F8" s="9" t="s">
        <v>9</v>
      </c>
      <c r="G8" s="8" t="s">
        <v>0</v>
      </c>
      <c r="H8" s="8" t="s">
        <v>18</v>
      </c>
      <c r="I8" s="8" t="s">
        <v>19</v>
      </c>
      <c r="J8" s="8" t="s">
        <v>20</v>
      </c>
      <c r="K8" s="8" t="s">
        <v>21</v>
      </c>
      <c r="L8" s="60" t="s">
        <v>12</v>
      </c>
      <c r="M8" s="9" t="s">
        <v>11</v>
      </c>
      <c r="N8" s="8" t="s">
        <v>2</v>
      </c>
      <c r="O8" s="5"/>
      <c r="P8" s="5"/>
      <c r="Q8" s="5"/>
      <c r="R8" s="5"/>
      <c r="S8" s="29"/>
      <c r="T8" s="5"/>
      <c r="U8" s="5"/>
      <c r="V8" s="5"/>
      <c r="W8" s="5"/>
    </row>
    <row r="9" spans="1:23" s="4" customFormat="1" x14ac:dyDescent="0.2">
      <c r="A9" s="7"/>
      <c r="B9" s="7"/>
      <c r="C9" s="7"/>
      <c r="D9" s="78"/>
      <c r="E9" s="13"/>
      <c r="F9" s="14"/>
      <c r="G9" s="15"/>
      <c r="H9" s="15"/>
      <c r="I9" s="15"/>
      <c r="J9" s="15"/>
      <c r="K9" s="15"/>
      <c r="L9" s="16"/>
      <c r="M9" s="17"/>
      <c r="N9" s="18"/>
      <c r="O9" s="3"/>
      <c r="P9" s="3"/>
      <c r="S9" s="30"/>
    </row>
    <row r="10" spans="1:23" s="4" customFormat="1" x14ac:dyDescent="0.2">
      <c r="A10" s="47"/>
      <c r="B10" s="47"/>
      <c r="C10" s="47" t="s">
        <v>15</v>
      </c>
      <c r="D10" s="79"/>
      <c r="E10" s="19"/>
      <c r="F10" s="19"/>
      <c r="G10" s="19"/>
      <c r="H10" s="19"/>
      <c r="I10" s="19"/>
      <c r="J10" s="19"/>
      <c r="K10" s="19"/>
      <c r="L10" s="61"/>
      <c r="M10" s="19"/>
      <c r="N10" s="20">
        <f>SUM(M11:M20)</f>
        <v>11101</v>
      </c>
      <c r="O10" s="3"/>
      <c r="P10" s="3"/>
      <c r="S10" s="30"/>
    </row>
    <row r="11" spans="1:23" s="4" customFormat="1" x14ac:dyDescent="0.2">
      <c r="A11" s="48"/>
      <c r="B11" s="48"/>
      <c r="C11" s="48"/>
      <c r="D11" s="80"/>
      <c r="E11" s="49"/>
      <c r="F11" s="50"/>
      <c r="G11" s="51"/>
      <c r="H11" s="51"/>
      <c r="I11" s="51"/>
      <c r="J11" s="51"/>
      <c r="K11" s="51"/>
      <c r="L11" s="52"/>
      <c r="M11" s="21"/>
      <c r="N11" s="22"/>
      <c r="O11" s="3"/>
      <c r="P11" s="3"/>
      <c r="S11" s="30"/>
    </row>
    <row r="12" spans="1:23" s="4" customFormat="1" x14ac:dyDescent="0.25">
      <c r="A12" s="53"/>
      <c r="B12" s="53"/>
      <c r="C12" s="84" t="s">
        <v>30</v>
      </c>
      <c r="D12" s="54">
        <v>1</v>
      </c>
      <c r="E12" s="55">
        <v>0</v>
      </c>
      <c r="F12" s="24">
        <f>D12*(1+E12)</f>
        <v>1</v>
      </c>
      <c r="G12" s="56" t="s">
        <v>16</v>
      </c>
      <c r="H12" s="56"/>
      <c r="I12" s="56"/>
      <c r="J12" s="56"/>
      <c r="K12" s="56"/>
      <c r="L12" s="62"/>
      <c r="M12" s="57"/>
      <c r="N12" s="22"/>
      <c r="O12" s="3"/>
      <c r="P12" s="3"/>
      <c r="S12" s="30"/>
    </row>
    <row r="13" spans="1:23" s="4" customFormat="1" x14ac:dyDescent="0.25">
      <c r="A13" s="53"/>
      <c r="B13" s="53"/>
      <c r="C13" s="84" t="s">
        <v>31</v>
      </c>
      <c r="D13" s="54">
        <v>1</v>
      </c>
      <c r="E13" s="55">
        <v>0</v>
      </c>
      <c r="F13" s="24">
        <f t="shared" ref="F13:F18" si="0">D13*(1+E13)</f>
        <v>1</v>
      </c>
      <c r="G13" s="56" t="s">
        <v>16</v>
      </c>
      <c r="H13" s="56"/>
      <c r="I13" s="56"/>
      <c r="J13" s="56"/>
      <c r="K13" s="56"/>
      <c r="L13" s="62">
        <v>2000</v>
      </c>
      <c r="M13" s="57">
        <f t="shared" ref="M13:M18" si="1">L13*F13</f>
        <v>2000</v>
      </c>
      <c r="N13" s="22"/>
      <c r="O13" s="3"/>
      <c r="P13" s="3"/>
      <c r="S13" s="30"/>
    </row>
    <row r="14" spans="1:23" s="4" customFormat="1" x14ac:dyDescent="0.25">
      <c r="A14" s="53"/>
      <c r="B14" s="53"/>
      <c r="C14" s="84" t="s">
        <v>38</v>
      </c>
      <c r="D14" s="54">
        <v>1</v>
      </c>
      <c r="E14" s="55">
        <v>0</v>
      </c>
      <c r="F14" s="24">
        <f t="shared" si="0"/>
        <v>1</v>
      </c>
      <c r="G14" s="56" t="s">
        <v>16</v>
      </c>
      <c r="H14" s="56"/>
      <c r="I14" s="56"/>
      <c r="J14" s="56"/>
      <c r="K14" s="56"/>
      <c r="L14" s="62">
        <v>7650</v>
      </c>
      <c r="M14" s="57">
        <f t="shared" si="1"/>
        <v>7650</v>
      </c>
      <c r="N14" s="22"/>
      <c r="O14" s="3"/>
      <c r="P14" s="3"/>
      <c r="S14" s="30"/>
    </row>
    <row r="15" spans="1:23" s="4" customFormat="1" x14ac:dyDescent="0.25">
      <c r="A15" s="53"/>
      <c r="B15" s="53"/>
      <c r="C15" s="84" t="s">
        <v>32</v>
      </c>
      <c r="D15" s="54">
        <v>1</v>
      </c>
      <c r="E15" s="55">
        <v>0</v>
      </c>
      <c r="F15" s="24">
        <f t="shared" si="0"/>
        <v>1</v>
      </c>
      <c r="G15" s="56" t="s">
        <v>16</v>
      </c>
      <c r="H15" s="56"/>
      <c r="I15" s="56"/>
      <c r="J15" s="56"/>
      <c r="K15" s="56"/>
      <c r="L15" s="62">
        <v>0</v>
      </c>
      <c r="M15" s="57">
        <f>L15*F15</f>
        <v>0</v>
      </c>
      <c r="N15" s="22"/>
      <c r="O15" s="3"/>
      <c r="P15" s="3"/>
      <c r="S15" s="30"/>
    </row>
    <row r="16" spans="1:23" s="4" customFormat="1" x14ac:dyDescent="0.25">
      <c r="A16" s="53"/>
      <c r="B16" s="53"/>
      <c r="C16" s="84" t="s">
        <v>33</v>
      </c>
      <c r="D16" s="54">
        <v>1</v>
      </c>
      <c r="E16" s="55">
        <v>0</v>
      </c>
      <c r="F16" s="24">
        <f t="shared" si="0"/>
        <v>1</v>
      </c>
      <c r="G16" s="56" t="s">
        <v>16</v>
      </c>
      <c r="H16" s="56"/>
      <c r="I16" s="56"/>
      <c r="J16" s="56"/>
      <c r="K16" s="56"/>
      <c r="L16" s="62">
        <v>1</v>
      </c>
      <c r="M16" s="57">
        <f t="shared" si="1"/>
        <v>1</v>
      </c>
      <c r="N16" s="22"/>
      <c r="O16" s="3"/>
      <c r="P16" s="3"/>
      <c r="S16" s="30"/>
    </row>
    <row r="17" spans="1:19" s="4" customFormat="1" x14ac:dyDescent="0.25">
      <c r="A17" s="53"/>
      <c r="B17" s="53"/>
      <c r="C17" s="84" t="s">
        <v>34</v>
      </c>
      <c r="D17" s="54">
        <v>1</v>
      </c>
      <c r="E17" s="55">
        <v>0</v>
      </c>
      <c r="F17" s="24">
        <f t="shared" si="0"/>
        <v>1</v>
      </c>
      <c r="G17" s="56" t="s">
        <v>16</v>
      </c>
      <c r="H17" s="56"/>
      <c r="I17" s="56"/>
      <c r="J17" s="56"/>
      <c r="K17" s="56"/>
      <c r="L17" s="62">
        <v>1450</v>
      </c>
      <c r="M17" s="57">
        <f t="shared" si="1"/>
        <v>1450</v>
      </c>
      <c r="N17" s="22"/>
      <c r="O17" s="3"/>
      <c r="P17" s="3"/>
      <c r="S17" s="30"/>
    </row>
    <row r="18" spans="1:19" s="4" customFormat="1" x14ac:dyDescent="0.25">
      <c r="A18" s="53"/>
      <c r="B18" s="53"/>
      <c r="C18" s="84" t="s">
        <v>35</v>
      </c>
      <c r="D18" s="54">
        <v>1</v>
      </c>
      <c r="E18" s="55">
        <v>0</v>
      </c>
      <c r="F18" s="24">
        <f t="shared" si="0"/>
        <v>1</v>
      </c>
      <c r="G18" s="56" t="s">
        <v>16</v>
      </c>
      <c r="H18" s="56"/>
      <c r="I18" s="56"/>
      <c r="J18" s="56"/>
      <c r="K18" s="56"/>
      <c r="L18" s="62"/>
      <c r="M18" s="57">
        <f t="shared" si="1"/>
        <v>0</v>
      </c>
      <c r="N18" s="22"/>
      <c r="O18" s="3"/>
      <c r="P18" s="3"/>
      <c r="S18" s="30"/>
    </row>
    <row r="19" spans="1:19" s="4" customFormat="1" x14ac:dyDescent="0.25">
      <c r="A19" s="53"/>
      <c r="B19" s="53"/>
      <c r="C19" s="84"/>
      <c r="D19" s="54"/>
      <c r="E19" s="55"/>
      <c r="F19" s="24"/>
      <c r="G19" s="56"/>
      <c r="H19" s="56"/>
      <c r="I19" s="56"/>
      <c r="J19" s="56"/>
      <c r="K19" s="56"/>
      <c r="L19" s="62"/>
      <c r="M19" s="57"/>
      <c r="N19" s="22"/>
      <c r="O19" s="3"/>
      <c r="P19" s="3"/>
      <c r="S19" s="30"/>
    </row>
    <row r="20" spans="1:19" s="4" customFormat="1" x14ac:dyDescent="0.2">
      <c r="A20" s="53"/>
      <c r="B20" s="53"/>
      <c r="C20" s="53" t="s">
        <v>17</v>
      </c>
      <c r="D20" s="54">
        <v>1</v>
      </c>
      <c r="E20" s="55">
        <v>0</v>
      </c>
      <c r="F20" s="24">
        <f>D20*(1+E20)</f>
        <v>1</v>
      </c>
      <c r="G20" s="56" t="s">
        <v>16</v>
      </c>
      <c r="H20" s="56"/>
      <c r="I20" s="56"/>
      <c r="J20" s="56"/>
      <c r="K20" s="56"/>
      <c r="L20" s="62"/>
      <c r="M20" s="57">
        <f>L20*F20</f>
        <v>0</v>
      </c>
      <c r="N20" s="22"/>
      <c r="O20" s="3"/>
      <c r="P20" s="3"/>
      <c r="S20" s="30"/>
    </row>
    <row r="21" spans="1:19" s="4" customFormat="1" x14ac:dyDescent="0.2">
      <c r="A21" s="47"/>
      <c r="B21" s="47"/>
      <c r="C21" s="47" t="s">
        <v>39</v>
      </c>
      <c r="D21" s="79"/>
      <c r="E21" s="19"/>
      <c r="F21" s="19"/>
      <c r="G21" s="19"/>
      <c r="H21" s="19"/>
      <c r="I21" s="19"/>
      <c r="J21" s="19"/>
      <c r="K21" s="19"/>
      <c r="L21" s="61"/>
      <c r="M21" s="19"/>
      <c r="N21" s="20">
        <f>SUM(M22:M57)</f>
        <v>42912.771900000007</v>
      </c>
      <c r="O21" s="3"/>
      <c r="P21" s="3"/>
      <c r="S21" s="30"/>
    </row>
    <row r="22" spans="1:19" s="4" customFormat="1" ht="15.75" customHeight="1" x14ac:dyDescent="0.2">
      <c r="A22" s="53"/>
      <c r="B22" s="53"/>
      <c r="C22" s="53"/>
      <c r="D22" s="54"/>
      <c r="E22" s="55"/>
      <c r="F22" s="24"/>
      <c r="G22" s="56"/>
      <c r="H22" s="56"/>
      <c r="I22" s="56"/>
      <c r="J22" s="56"/>
      <c r="K22" s="56"/>
      <c r="L22" s="62"/>
      <c r="M22" s="57"/>
      <c r="N22" s="22"/>
      <c r="O22" s="3"/>
      <c r="P22" s="3"/>
      <c r="S22" s="30"/>
    </row>
    <row r="23" spans="1:19" s="4" customFormat="1" ht="15.75" customHeight="1" x14ac:dyDescent="0.25">
      <c r="A23" s="67"/>
      <c r="B23" s="67"/>
      <c r="C23" s="83" t="s">
        <v>70</v>
      </c>
      <c r="D23" s="92"/>
      <c r="E23" s="25"/>
      <c r="F23" s="91"/>
      <c r="G23" s="94"/>
      <c r="H23" s="69"/>
      <c r="I23" s="69"/>
      <c r="J23" s="69"/>
      <c r="K23" s="69"/>
      <c r="L23" s="26"/>
      <c r="M23" s="87"/>
      <c r="N23" s="88"/>
      <c r="O23" s="3"/>
      <c r="P23" s="3"/>
      <c r="S23" s="30"/>
    </row>
    <row r="24" spans="1:19" s="4" customFormat="1" ht="15.75" customHeight="1" x14ac:dyDescent="0.25">
      <c r="A24" s="67" t="s">
        <v>73</v>
      </c>
      <c r="B24" s="67" t="s">
        <v>73</v>
      </c>
      <c r="C24" s="95" t="s">
        <v>44</v>
      </c>
      <c r="D24" s="92">
        <f>22*119.65</f>
        <v>2632.3</v>
      </c>
      <c r="E24" s="25">
        <v>0</v>
      </c>
      <c r="F24" s="91">
        <f t="shared" ref="F24:F41" si="2">D24*(1+E24)</f>
        <v>2632.3</v>
      </c>
      <c r="G24" s="96" t="s">
        <v>22</v>
      </c>
      <c r="H24" s="69">
        <v>2.68</v>
      </c>
      <c r="I24" s="69">
        <f t="shared" ref="I24" si="3">H24*F24</f>
        <v>7054.5640000000012</v>
      </c>
      <c r="J24" s="69"/>
      <c r="K24" s="69">
        <f t="shared" ref="K24" si="4">J24*F24</f>
        <v>0</v>
      </c>
      <c r="L24" s="26">
        <f t="shared" ref="L24" si="5">H24+J24</f>
        <v>2.68</v>
      </c>
      <c r="M24" s="87">
        <f t="shared" ref="M24" si="6">L24*F24</f>
        <v>7054.5640000000012</v>
      </c>
      <c r="N24" s="88"/>
      <c r="O24" s="3"/>
      <c r="P24" s="3"/>
      <c r="S24" s="30"/>
    </row>
    <row r="25" spans="1:19" s="4" customFormat="1" ht="15.75" customHeight="1" x14ac:dyDescent="0.25">
      <c r="A25" s="67" t="s">
        <v>73</v>
      </c>
      <c r="B25" s="67" t="s">
        <v>73</v>
      </c>
      <c r="C25" s="95" t="s">
        <v>45</v>
      </c>
      <c r="D25" s="92">
        <f>22*19.1</f>
        <v>420.20000000000005</v>
      </c>
      <c r="E25" s="25">
        <v>0</v>
      </c>
      <c r="F25" s="91">
        <f t="shared" si="2"/>
        <v>420.20000000000005</v>
      </c>
      <c r="G25" s="96" t="s">
        <v>22</v>
      </c>
      <c r="H25" s="69">
        <v>2.6</v>
      </c>
      <c r="I25" s="69">
        <f t="shared" ref="I25:I41" si="7">H25*F25</f>
        <v>1092.5200000000002</v>
      </c>
      <c r="J25" s="69"/>
      <c r="K25" s="69">
        <f t="shared" ref="K25:K41" si="8">J25*F25</f>
        <v>0</v>
      </c>
      <c r="L25" s="26">
        <f t="shared" ref="L25:L41" si="9">H25+J25</f>
        <v>2.6</v>
      </c>
      <c r="M25" s="87">
        <f t="shared" ref="M25:M41" si="10">L25*F25</f>
        <v>1092.5200000000002</v>
      </c>
      <c r="N25" s="88"/>
      <c r="O25" s="3"/>
      <c r="P25" s="3"/>
      <c r="S25" s="30"/>
    </row>
    <row r="26" spans="1:19" s="4" customFormat="1" ht="15.75" customHeight="1" x14ac:dyDescent="0.25">
      <c r="A26" s="67" t="s">
        <v>73</v>
      </c>
      <c r="B26" s="67" t="s">
        <v>73</v>
      </c>
      <c r="C26" s="95" t="s">
        <v>46</v>
      </c>
      <c r="D26" s="92">
        <f>22*20.62</f>
        <v>453.64000000000004</v>
      </c>
      <c r="E26" s="25">
        <v>0</v>
      </c>
      <c r="F26" s="91">
        <f t="shared" si="2"/>
        <v>453.64000000000004</v>
      </c>
      <c r="G26" s="96" t="s">
        <v>22</v>
      </c>
      <c r="H26" s="69">
        <v>2.78</v>
      </c>
      <c r="I26" s="69">
        <f t="shared" si="7"/>
        <v>1261.1192000000001</v>
      </c>
      <c r="J26" s="69"/>
      <c r="K26" s="69">
        <f t="shared" si="8"/>
        <v>0</v>
      </c>
      <c r="L26" s="26">
        <f t="shared" si="9"/>
        <v>2.78</v>
      </c>
      <c r="M26" s="87">
        <f t="shared" si="10"/>
        <v>1261.1192000000001</v>
      </c>
      <c r="N26" s="88"/>
      <c r="O26" s="3"/>
      <c r="P26" s="3"/>
      <c r="S26" s="30"/>
    </row>
    <row r="27" spans="1:19" s="4" customFormat="1" ht="15.75" customHeight="1" x14ac:dyDescent="0.25">
      <c r="A27" s="67" t="s">
        <v>73</v>
      </c>
      <c r="B27" s="67" t="s">
        <v>73</v>
      </c>
      <c r="C27" s="95" t="s">
        <v>47</v>
      </c>
      <c r="D27" s="92">
        <f>4*3.01</f>
        <v>12.04</v>
      </c>
      <c r="E27" s="25">
        <v>0</v>
      </c>
      <c r="F27" s="91">
        <f t="shared" si="2"/>
        <v>12.04</v>
      </c>
      <c r="G27" s="96" t="s">
        <v>22</v>
      </c>
      <c r="H27" s="69">
        <v>2.68</v>
      </c>
      <c r="I27" s="69">
        <f t="shared" si="7"/>
        <v>32.267200000000003</v>
      </c>
      <c r="J27" s="69"/>
      <c r="K27" s="69">
        <f t="shared" si="8"/>
        <v>0</v>
      </c>
      <c r="L27" s="26">
        <f t="shared" si="9"/>
        <v>2.68</v>
      </c>
      <c r="M27" s="87">
        <f t="shared" si="10"/>
        <v>32.267200000000003</v>
      </c>
      <c r="N27" s="88"/>
      <c r="O27" s="3"/>
      <c r="P27" s="3"/>
      <c r="S27" s="30"/>
    </row>
    <row r="28" spans="1:19" s="4" customFormat="1" ht="15.75" customHeight="1" x14ac:dyDescent="0.25">
      <c r="A28" s="67" t="s">
        <v>73</v>
      </c>
      <c r="B28" s="67" t="s">
        <v>73</v>
      </c>
      <c r="C28" s="95" t="s">
        <v>48</v>
      </c>
      <c r="D28" s="92">
        <v>9</v>
      </c>
      <c r="E28" s="25">
        <v>0</v>
      </c>
      <c r="F28" s="91">
        <f t="shared" si="2"/>
        <v>9</v>
      </c>
      <c r="G28" s="96" t="s">
        <v>13</v>
      </c>
      <c r="H28" s="69">
        <v>71.56</v>
      </c>
      <c r="I28" s="69">
        <f t="shared" si="7"/>
        <v>644.04</v>
      </c>
      <c r="J28" s="69"/>
      <c r="K28" s="69">
        <f t="shared" si="8"/>
        <v>0</v>
      </c>
      <c r="L28" s="26">
        <f t="shared" si="9"/>
        <v>71.56</v>
      </c>
      <c r="M28" s="87">
        <f t="shared" si="10"/>
        <v>644.04</v>
      </c>
      <c r="N28" s="88"/>
      <c r="O28" s="3"/>
      <c r="P28" s="3"/>
      <c r="S28" s="30"/>
    </row>
    <row r="29" spans="1:19" s="4" customFormat="1" ht="15.75" customHeight="1" x14ac:dyDescent="0.25">
      <c r="A29" s="67" t="s">
        <v>73</v>
      </c>
      <c r="B29" s="67" t="s">
        <v>73</v>
      </c>
      <c r="C29" s="95" t="s">
        <v>49</v>
      </c>
      <c r="D29" s="92">
        <f>12*49.25</f>
        <v>591</v>
      </c>
      <c r="E29" s="25">
        <v>0</v>
      </c>
      <c r="F29" s="91">
        <f t="shared" si="2"/>
        <v>591</v>
      </c>
      <c r="G29" s="96" t="s">
        <v>22</v>
      </c>
      <c r="H29" s="69">
        <v>1.98</v>
      </c>
      <c r="I29" s="69">
        <f t="shared" si="7"/>
        <v>1170.18</v>
      </c>
      <c r="J29" s="69"/>
      <c r="K29" s="69">
        <f t="shared" si="8"/>
        <v>0</v>
      </c>
      <c r="L29" s="26">
        <f t="shared" si="9"/>
        <v>1.98</v>
      </c>
      <c r="M29" s="87">
        <f t="shared" si="10"/>
        <v>1170.18</v>
      </c>
      <c r="N29" s="88"/>
      <c r="O29" s="3"/>
      <c r="P29" s="3"/>
      <c r="S29" s="30"/>
    </row>
    <row r="30" spans="1:19" s="4" customFormat="1" ht="15.75" customHeight="1" x14ac:dyDescent="0.25">
      <c r="A30" s="67" t="s">
        <v>73</v>
      </c>
      <c r="B30" s="67" t="s">
        <v>73</v>
      </c>
      <c r="C30" s="95" t="s">
        <v>50</v>
      </c>
      <c r="D30" s="92">
        <v>3747.44</v>
      </c>
      <c r="E30" s="25">
        <v>0</v>
      </c>
      <c r="F30" s="91">
        <f t="shared" si="2"/>
        <v>3747.44</v>
      </c>
      <c r="G30" s="96" t="s">
        <v>22</v>
      </c>
      <c r="H30" s="69">
        <v>1.91</v>
      </c>
      <c r="I30" s="69">
        <f t="shared" si="7"/>
        <v>7157.6103999999996</v>
      </c>
      <c r="J30" s="69"/>
      <c r="K30" s="69">
        <f t="shared" si="8"/>
        <v>0</v>
      </c>
      <c r="L30" s="26">
        <f t="shared" si="9"/>
        <v>1.91</v>
      </c>
      <c r="M30" s="87">
        <f t="shared" si="10"/>
        <v>7157.6103999999996</v>
      </c>
      <c r="N30" s="88"/>
      <c r="O30" s="3"/>
      <c r="P30" s="3"/>
      <c r="S30" s="30"/>
    </row>
    <row r="31" spans="1:19" s="4" customFormat="1" ht="15.75" customHeight="1" x14ac:dyDescent="0.25">
      <c r="A31" s="67" t="s">
        <v>73</v>
      </c>
      <c r="B31" s="67" t="s">
        <v>73</v>
      </c>
      <c r="C31" s="95" t="s">
        <v>51</v>
      </c>
      <c r="D31" s="92">
        <v>17.72</v>
      </c>
      <c r="E31" s="25">
        <v>0</v>
      </c>
      <c r="F31" s="91">
        <f t="shared" si="2"/>
        <v>17.72</v>
      </c>
      <c r="G31" s="96" t="s">
        <v>14</v>
      </c>
      <c r="H31" s="69">
        <v>1.82</v>
      </c>
      <c r="I31" s="69">
        <f t="shared" si="7"/>
        <v>32.250399999999999</v>
      </c>
      <c r="J31" s="69"/>
      <c r="K31" s="69">
        <f t="shared" si="8"/>
        <v>0</v>
      </c>
      <c r="L31" s="26">
        <f t="shared" si="9"/>
        <v>1.82</v>
      </c>
      <c r="M31" s="87">
        <f t="shared" si="10"/>
        <v>32.250399999999999</v>
      </c>
      <c r="N31" s="88"/>
      <c r="O31" s="3"/>
      <c r="P31" s="3"/>
      <c r="S31" s="30"/>
    </row>
    <row r="32" spans="1:19" s="4" customFormat="1" ht="15.75" customHeight="1" x14ac:dyDescent="0.25">
      <c r="A32" s="67" t="s">
        <v>73</v>
      </c>
      <c r="B32" s="67" t="s">
        <v>73</v>
      </c>
      <c r="C32" s="95" t="s">
        <v>52</v>
      </c>
      <c r="D32" s="92">
        <v>7.87</v>
      </c>
      <c r="E32" s="25">
        <v>0</v>
      </c>
      <c r="F32" s="91">
        <f t="shared" si="2"/>
        <v>7.87</v>
      </c>
      <c r="G32" s="96" t="s">
        <v>22</v>
      </c>
      <c r="H32" s="69">
        <v>3.5</v>
      </c>
      <c r="I32" s="69">
        <f t="shared" si="7"/>
        <v>27.545000000000002</v>
      </c>
      <c r="J32" s="69"/>
      <c r="K32" s="69">
        <f t="shared" si="8"/>
        <v>0</v>
      </c>
      <c r="L32" s="26">
        <f t="shared" si="9"/>
        <v>3.5</v>
      </c>
      <c r="M32" s="87">
        <f t="shared" si="10"/>
        <v>27.545000000000002</v>
      </c>
      <c r="N32" s="88"/>
      <c r="O32" s="3"/>
      <c r="P32" s="3"/>
      <c r="S32" s="30"/>
    </row>
    <row r="33" spans="1:19" s="4" customFormat="1" ht="15.75" customHeight="1" x14ac:dyDescent="0.25">
      <c r="A33" s="67" t="s">
        <v>73</v>
      </c>
      <c r="B33" s="67" t="s">
        <v>73</v>
      </c>
      <c r="C33" s="95" t="s">
        <v>56</v>
      </c>
      <c r="D33" s="92">
        <v>4</v>
      </c>
      <c r="E33" s="25">
        <v>0</v>
      </c>
      <c r="F33" s="91">
        <f t="shared" si="2"/>
        <v>4</v>
      </c>
      <c r="G33" s="96" t="s">
        <v>13</v>
      </c>
      <c r="H33" s="69">
        <v>8</v>
      </c>
      <c r="I33" s="69">
        <f t="shared" si="7"/>
        <v>32</v>
      </c>
      <c r="J33" s="69"/>
      <c r="K33" s="69">
        <f t="shared" si="8"/>
        <v>0</v>
      </c>
      <c r="L33" s="26">
        <f t="shared" si="9"/>
        <v>8</v>
      </c>
      <c r="M33" s="87">
        <f t="shared" si="10"/>
        <v>32</v>
      </c>
      <c r="N33" s="88"/>
      <c r="O33" s="3"/>
      <c r="P33" s="3"/>
      <c r="S33" s="30"/>
    </row>
    <row r="34" spans="1:19" s="4" customFormat="1" ht="15.75" customHeight="1" x14ac:dyDescent="0.25">
      <c r="A34" s="67" t="s">
        <v>73</v>
      </c>
      <c r="B34" s="67" t="s">
        <v>73</v>
      </c>
      <c r="C34" s="95" t="s">
        <v>57</v>
      </c>
      <c r="D34" s="92">
        <v>2</v>
      </c>
      <c r="E34" s="25">
        <v>0</v>
      </c>
      <c r="F34" s="91">
        <f t="shared" si="2"/>
        <v>2</v>
      </c>
      <c r="G34" s="96" t="s">
        <v>13</v>
      </c>
      <c r="H34" s="69">
        <v>6.5</v>
      </c>
      <c r="I34" s="69">
        <f t="shared" si="7"/>
        <v>13</v>
      </c>
      <c r="J34" s="69"/>
      <c r="K34" s="69">
        <f t="shared" si="8"/>
        <v>0</v>
      </c>
      <c r="L34" s="26">
        <f t="shared" si="9"/>
        <v>6.5</v>
      </c>
      <c r="M34" s="87">
        <f t="shared" si="10"/>
        <v>13</v>
      </c>
      <c r="N34" s="88"/>
      <c r="O34" s="3"/>
      <c r="P34" s="3"/>
      <c r="S34" s="30"/>
    </row>
    <row r="35" spans="1:19" s="4" customFormat="1" ht="15.75" customHeight="1" x14ac:dyDescent="0.25">
      <c r="A35" s="67" t="s">
        <v>73</v>
      </c>
      <c r="B35" s="67" t="s">
        <v>73</v>
      </c>
      <c r="C35" s="95" t="s">
        <v>58</v>
      </c>
      <c r="D35" s="92">
        <v>2</v>
      </c>
      <c r="E35" s="25">
        <v>0</v>
      </c>
      <c r="F35" s="91">
        <f t="shared" si="2"/>
        <v>2</v>
      </c>
      <c r="G35" s="96" t="s">
        <v>13</v>
      </c>
      <c r="H35" s="69">
        <v>6.5</v>
      </c>
      <c r="I35" s="69">
        <f t="shared" si="7"/>
        <v>13</v>
      </c>
      <c r="J35" s="69"/>
      <c r="K35" s="69">
        <f t="shared" si="8"/>
        <v>0</v>
      </c>
      <c r="L35" s="26">
        <f t="shared" si="9"/>
        <v>6.5</v>
      </c>
      <c r="M35" s="87">
        <f t="shared" si="10"/>
        <v>13</v>
      </c>
      <c r="N35" s="88"/>
      <c r="O35" s="3"/>
      <c r="P35" s="3"/>
      <c r="S35" s="30"/>
    </row>
    <row r="36" spans="1:19" s="4" customFormat="1" ht="15.75" customHeight="1" x14ac:dyDescent="0.25">
      <c r="A36" s="67" t="s">
        <v>73</v>
      </c>
      <c r="B36" s="67" t="s">
        <v>73</v>
      </c>
      <c r="C36" s="95" t="s">
        <v>59</v>
      </c>
      <c r="D36" s="92">
        <v>5</v>
      </c>
      <c r="E36" s="25">
        <v>0</v>
      </c>
      <c r="F36" s="91">
        <f t="shared" si="2"/>
        <v>5</v>
      </c>
      <c r="G36" s="96" t="s">
        <v>13</v>
      </c>
      <c r="H36" s="69">
        <v>8</v>
      </c>
      <c r="I36" s="69">
        <f t="shared" si="7"/>
        <v>40</v>
      </c>
      <c r="J36" s="69"/>
      <c r="K36" s="69">
        <f t="shared" si="8"/>
        <v>0</v>
      </c>
      <c r="L36" s="26">
        <f t="shared" si="9"/>
        <v>8</v>
      </c>
      <c r="M36" s="87">
        <f t="shared" si="10"/>
        <v>40</v>
      </c>
      <c r="N36" s="88"/>
      <c r="O36" s="3"/>
      <c r="P36" s="3"/>
      <c r="S36" s="30"/>
    </row>
    <row r="37" spans="1:19" s="4" customFormat="1" ht="15.75" customHeight="1" x14ac:dyDescent="0.25">
      <c r="A37" s="67" t="s">
        <v>74</v>
      </c>
      <c r="B37" s="67" t="s">
        <v>74</v>
      </c>
      <c r="C37" s="95" t="s">
        <v>65</v>
      </c>
      <c r="D37" s="92">
        <v>3501.44</v>
      </c>
      <c r="E37" s="25">
        <v>0</v>
      </c>
      <c r="F37" s="91">
        <f t="shared" si="2"/>
        <v>3501.44</v>
      </c>
      <c r="G37" s="96" t="s">
        <v>22</v>
      </c>
      <c r="H37" s="69">
        <v>2.0099999999999998</v>
      </c>
      <c r="I37" s="69">
        <f t="shared" si="7"/>
        <v>7037.8943999999992</v>
      </c>
      <c r="J37" s="69"/>
      <c r="K37" s="69">
        <f t="shared" si="8"/>
        <v>0</v>
      </c>
      <c r="L37" s="26">
        <f t="shared" si="9"/>
        <v>2.0099999999999998</v>
      </c>
      <c r="M37" s="87">
        <f t="shared" si="10"/>
        <v>7037.8943999999992</v>
      </c>
      <c r="N37" s="88"/>
      <c r="O37" s="3"/>
      <c r="P37" s="3"/>
      <c r="S37" s="30"/>
    </row>
    <row r="38" spans="1:19" s="4" customFormat="1" ht="15.75" customHeight="1" x14ac:dyDescent="0.25">
      <c r="A38" s="67" t="s">
        <v>73</v>
      </c>
      <c r="B38" s="67" t="s">
        <v>73</v>
      </c>
      <c r="C38" s="95" t="s">
        <v>42</v>
      </c>
      <c r="D38" s="92">
        <v>14.58</v>
      </c>
      <c r="E38" s="25">
        <v>0</v>
      </c>
      <c r="F38" s="91">
        <f t="shared" si="2"/>
        <v>14.58</v>
      </c>
      <c r="G38" s="96" t="s">
        <v>22</v>
      </c>
      <c r="H38" s="69">
        <v>8.59</v>
      </c>
      <c r="I38" s="69">
        <f t="shared" si="7"/>
        <v>125.2422</v>
      </c>
      <c r="J38" s="69"/>
      <c r="K38" s="69">
        <f t="shared" si="8"/>
        <v>0</v>
      </c>
      <c r="L38" s="26">
        <f t="shared" si="9"/>
        <v>8.59</v>
      </c>
      <c r="M38" s="87">
        <f t="shared" si="10"/>
        <v>125.2422</v>
      </c>
      <c r="N38" s="88"/>
      <c r="O38" s="3"/>
      <c r="P38" s="3"/>
      <c r="S38" s="30"/>
    </row>
    <row r="39" spans="1:19" s="4" customFormat="1" ht="15.75" customHeight="1" x14ac:dyDescent="0.25">
      <c r="A39" s="67" t="s">
        <v>73</v>
      </c>
      <c r="B39" s="67" t="s">
        <v>73</v>
      </c>
      <c r="C39" s="95" t="s">
        <v>66</v>
      </c>
      <c r="D39" s="92">
        <v>7.42</v>
      </c>
      <c r="E39" s="25">
        <v>0</v>
      </c>
      <c r="F39" s="91">
        <f t="shared" si="2"/>
        <v>7.42</v>
      </c>
      <c r="G39" s="96" t="s">
        <v>14</v>
      </c>
      <c r="H39" s="69">
        <v>31.58</v>
      </c>
      <c r="I39" s="69">
        <f t="shared" si="7"/>
        <v>234.3236</v>
      </c>
      <c r="J39" s="69"/>
      <c r="K39" s="69">
        <f t="shared" si="8"/>
        <v>0</v>
      </c>
      <c r="L39" s="26">
        <f t="shared" si="9"/>
        <v>31.58</v>
      </c>
      <c r="M39" s="87">
        <f t="shared" si="10"/>
        <v>234.3236</v>
      </c>
      <c r="N39" s="88"/>
      <c r="O39" s="3"/>
      <c r="P39" s="3"/>
      <c r="S39" s="30"/>
    </row>
    <row r="40" spans="1:19" s="4" customFormat="1" ht="15.75" customHeight="1" x14ac:dyDescent="0.25">
      <c r="A40" s="67" t="s">
        <v>73</v>
      </c>
      <c r="B40" s="67" t="s">
        <v>73</v>
      </c>
      <c r="C40" s="95" t="s">
        <v>67</v>
      </c>
      <c r="D40" s="92">
        <v>6.15</v>
      </c>
      <c r="E40" s="25">
        <v>0</v>
      </c>
      <c r="F40" s="91">
        <f t="shared" si="2"/>
        <v>6.15</v>
      </c>
      <c r="G40" s="96" t="s">
        <v>14</v>
      </c>
      <c r="H40" s="69">
        <v>21.89</v>
      </c>
      <c r="I40" s="69">
        <f t="shared" si="7"/>
        <v>134.62350000000001</v>
      </c>
      <c r="J40" s="69"/>
      <c r="K40" s="69">
        <f t="shared" si="8"/>
        <v>0</v>
      </c>
      <c r="L40" s="26">
        <f t="shared" si="9"/>
        <v>21.89</v>
      </c>
      <c r="M40" s="87">
        <f t="shared" si="10"/>
        <v>134.62350000000001</v>
      </c>
      <c r="N40" s="88"/>
      <c r="O40" s="3"/>
      <c r="P40" s="3"/>
      <c r="S40" s="30"/>
    </row>
    <row r="41" spans="1:19" s="4" customFormat="1" ht="15.75" customHeight="1" x14ac:dyDescent="0.25">
      <c r="A41" s="67" t="s">
        <v>73</v>
      </c>
      <c r="B41" s="67" t="s">
        <v>73</v>
      </c>
      <c r="C41" s="95" t="s">
        <v>68</v>
      </c>
      <c r="D41" s="92">
        <f>6*22.9</f>
        <v>137.39999999999998</v>
      </c>
      <c r="E41" s="25">
        <v>0</v>
      </c>
      <c r="F41" s="91">
        <f t="shared" si="2"/>
        <v>137.39999999999998</v>
      </c>
      <c r="G41" s="96" t="s">
        <v>22</v>
      </c>
      <c r="H41" s="69">
        <v>1.19</v>
      </c>
      <c r="I41" s="69">
        <f t="shared" si="7"/>
        <v>163.50599999999997</v>
      </c>
      <c r="J41" s="69"/>
      <c r="K41" s="69">
        <f t="shared" si="8"/>
        <v>0</v>
      </c>
      <c r="L41" s="26">
        <f t="shared" si="9"/>
        <v>1.19</v>
      </c>
      <c r="M41" s="87">
        <f t="shared" si="10"/>
        <v>163.50599999999997</v>
      </c>
      <c r="N41" s="88"/>
      <c r="O41" s="3"/>
      <c r="P41" s="3"/>
      <c r="S41" s="30"/>
    </row>
    <row r="42" spans="1:19" s="4" customFormat="1" ht="15.75" customHeight="1" x14ac:dyDescent="0.2">
      <c r="A42" s="67"/>
      <c r="B42" s="67"/>
      <c r="C42" s="93"/>
      <c r="D42" s="92"/>
      <c r="E42" s="25"/>
      <c r="F42" s="91"/>
      <c r="G42" s="94"/>
      <c r="H42" s="69"/>
      <c r="I42" s="69"/>
      <c r="J42" s="69"/>
      <c r="K42" s="69"/>
      <c r="L42" s="26"/>
      <c r="M42" s="87"/>
      <c r="N42" s="88"/>
      <c r="O42" s="3"/>
      <c r="P42" s="3"/>
      <c r="S42" s="30"/>
    </row>
    <row r="43" spans="1:19" s="4" customFormat="1" ht="15.75" customHeight="1" x14ac:dyDescent="0.25">
      <c r="A43" s="67"/>
      <c r="B43" s="67"/>
      <c r="C43" s="83" t="s">
        <v>69</v>
      </c>
      <c r="D43" s="92"/>
      <c r="E43" s="25"/>
      <c r="F43" s="91"/>
      <c r="G43" s="94"/>
      <c r="H43" s="69"/>
      <c r="I43" s="69"/>
      <c r="J43" s="69"/>
      <c r="K43" s="69"/>
      <c r="L43" s="26"/>
      <c r="M43" s="87"/>
      <c r="N43" s="88"/>
      <c r="O43" s="3"/>
      <c r="P43" s="3"/>
      <c r="S43" s="30"/>
    </row>
    <row r="44" spans="1:19" s="4" customFormat="1" ht="15.75" customHeight="1" x14ac:dyDescent="0.25">
      <c r="A44" s="67" t="s">
        <v>75</v>
      </c>
      <c r="B44" s="67" t="s">
        <v>75</v>
      </c>
      <c r="C44" s="95" t="s">
        <v>43</v>
      </c>
      <c r="D44" s="92">
        <v>2</v>
      </c>
      <c r="E44" s="25">
        <v>0</v>
      </c>
      <c r="F44" s="91">
        <f>D44*(1+E44)</f>
        <v>2</v>
      </c>
      <c r="G44" s="96" t="s">
        <v>13</v>
      </c>
      <c r="H44" s="69">
        <v>64.099999999999994</v>
      </c>
      <c r="I44" s="69">
        <f>H44*F44</f>
        <v>128.19999999999999</v>
      </c>
      <c r="J44" s="69"/>
      <c r="K44" s="69">
        <f>J44*F44</f>
        <v>0</v>
      </c>
      <c r="L44" s="26">
        <f>H44+J44</f>
        <v>64.099999999999994</v>
      </c>
      <c r="M44" s="87">
        <f>L44*F44</f>
        <v>128.19999999999999</v>
      </c>
      <c r="N44" s="88"/>
      <c r="O44" s="3"/>
      <c r="P44" s="3"/>
      <c r="S44" s="30"/>
    </row>
    <row r="45" spans="1:19" s="4" customFormat="1" ht="15.75" customHeight="1" x14ac:dyDescent="0.25">
      <c r="A45" s="67" t="s">
        <v>75</v>
      </c>
      <c r="B45" s="67" t="s">
        <v>75</v>
      </c>
      <c r="C45" s="95" t="s">
        <v>40</v>
      </c>
      <c r="D45" s="92">
        <v>1</v>
      </c>
      <c r="E45" s="25">
        <v>0</v>
      </c>
      <c r="F45" s="91">
        <f>D45*(1+E45)</f>
        <v>1</v>
      </c>
      <c r="G45" s="96" t="s">
        <v>13</v>
      </c>
      <c r="H45" s="69">
        <v>85</v>
      </c>
      <c r="I45" s="69">
        <f>H45*F45</f>
        <v>85</v>
      </c>
      <c r="J45" s="69"/>
      <c r="K45" s="69">
        <f>J45*F45</f>
        <v>0</v>
      </c>
      <c r="L45" s="26">
        <f>H45+J45</f>
        <v>85</v>
      </c>
      <c r="M45" s="87">
        <f>L45*F45</f>
        <v>85</v>
      </c>
      <c r="N45" s="88"/>
      <c r="O45" s="3"/>
      <c r="P45" s="3"/>
      <c r="S45" s="30"/>
    </row>
    <row r="46" spans="1:19" s="4" customFormat="1" ht="15.75" customHeight="1" x14ac:dyDescent="0.25">
      <c r="A46" s="67" t="s">
        <v>75</v>
      </c>
      <c r="B46" s="67" t="s">
        <v>75</v>
      </c>
      <c r="C46" s="95" t="s">
        <v>41</v>
      </c>
      <c r="D46" s="92">
        <v>2</v>
      </c>
      <c r="E46" s="25">
        <v>0</v>
      </c>
      <c r="F46" s="91">
        <f>D46*(1+E46)</f>
        <v>2</v>
      </c>
      <c r="G46" s="96" t="s">
        <v>13</v>
      </c>
      <c r="H46" s="69">
        <v>74.5</v>
      </c>
      <c r="I46" s="69">
        <f>H46*F46</f>
        <v>149</v>
      </c>
      <c r="J46" s="69"/>
      <c r="K46" s="69">
        <f>J46*F46</f>
        <v>0</v>
      </c>
      <c r="L46" s="26">
        <f>H46+J46</f>
        <v>74.5</v>
      </c>
      <c r="M46" s="87">
        <f>L46*F46</f>
        <v>149</v>
      </c>
      <c r="N46" s="88"/>
      <c r="O46" s="3"/>
      <c r="P46" s="3"/>
      <c r="S46" s="30"/>
    </row>
    <row r="47" spans="1:19" s="4" customFormat="1" ht="15.75" customHeight="1" x14ac:dyDescent="0.25">
      <c r="A47" s="67" t="s">
        <v>75</v>
      </c>
      <c r="B47" s="67" t="s">
        <v>75</v>
      </c>
      <c r="C47" s="95" t="s">
        <v>53</v>
      </c>
      <c r="D47" s="92">
        <v>2</v>
      </c>
      <c r="E47" s="25">
        <v>0</v>
      </c>
      <c r="F47" s="91">
        <f>D47*(1+E47)</f>
        <v>2</v>
      </c>
      <c r="G47" s="96" t="s">
        <v>13</v>
      </c>
      <c r="H47" s="69">
        <v>105.1</v>
      </c>
      <c r="I47" s="69">
        <f>H47*F47</f>
        <v>210.2</v>
      </c>
      <c r="J47" s="69"/>
      <c r="K47" s="69">
        <f>J47*F47</f>
        <v>0</v>
      </c>
      <c r="L47" s="26">
        <f>H47+J47</f>
        <v>105.1</v>
      </c>
      <c r="M47" s="87">
        <f>L47*F47</f>
        <v>210.2</v>
      </c>
      <c r="N47" s="88"/>
      <c r="O47" s="3"/>
      <c r="P47" s="3"/>
      <c r="S47" s="30"/>
    </row>
    <row r="48" spans="1:19" s="4" customFormat="1" ht="15.75" customHeight="1" x14ac:dyDescent="0.25">
      <c r="A48" s="67" t="s">
        <v>75</v>
      </c>
      <c r="B48" s="67" t="s">
        <v>75</v>
      </c>
      <c r="C48" s="95" t="s">
        <v>54</v>
      </c>
      <c r="D48" s="92">
        <v>1</v>
      </c>
      <c r="E48" s="25">
        <v>0</v>
      </c>
      <c r="F48" s="91">
        <f>D48*(1+E48)</f>
        <v>1</v>
      </c>
      <c r="G48" s="96" t="s">
        <v>13</v>
      </c>
      <c r="H48" s="69">
        <v>95</v>
      </c>
      <c r="I48" s="69">
        <f>H48*F48</f>
        <v>95</v>
      </c>
      <c r="J48" s="69"/>
      <c r="K48" s="69">
        <f>J48*F48</f>
        <v>0</v>
      </c>
      <c r="L48" s="26">
        <f>H48+J48</f>
        <v>95</v>
      </c>
      <c r="M48" s="87">
        <f>L48*F48</f>
        <v>95</v>
      </c>
      <c r="N48" s="88"/>
      <c r="O48" s="3"/>
      <c r="P48" s="3"/>
      <c r="S48" s="30"/>
    </row>
    <row r="49" spans="1:19" s="4" customFormat="1" ht="15.75" customHeight="1" x14ac:dyDescent="0.25">
      <c r="A49" s="67" t="s">
        <v>75</v>
      </c>
      <c r="B49" s="67" t="s">
        <v>75</v>
      </c>
      <c r="C49" s="95" t="s">
        <v>55</v>
      </c>
      <c r="D49" s="92">
        <v>1</v>
      </c>
      <c r="E49" s="25">
        <v>0</v>
      </c>
      <c r="F49" s="91">
        <f>D49*(1+E49)</f>
        <v>1</v>
      </c>
      <c r="G49" s="96" t="s">
        <v>13</v>
      </c>
      <c r="H49" s="69">
        <v>25</v>
      </c>
      <c r="I49" s="69">
        <f>H49*F49</f>
        <v>25</v>
      </c>
      <c r="J49" s="69"/>
      <c r="K49" s="69">
        <f>J49*F49</f>
        <v>0</v>
      </c>
      <c r="L49" s="26">
        <f>H49+J49</f>
        <v>25</v>
      </c>
      <c r="M49" s="87">
        <f>L49*F49</f>
        <v>25</v>
      </c>
      <c r="N49" s="88"/>
      <c r="O49" s="3"/>
      <c r="P49" s="3"/>
      <c r="S49" s="30"/>
    </row>
    <row r="50" spans="1:19" s="4" customFormat="1" ht="15.75" customHeight="1" x14ac:dyDescent="0.25">
      <c r="A50" s="67" t="s">
        <v>76</v>
      </c>
      <c r="B50" s="67" t="s">
        <v>76</v>
      </c>
      <c r="C50" s="95" t="s">
        <v>60</v>
      </c>
      <c r="D50" s="92">
        <v>3</v>
      </c>
      <c r="E50" s="25">
        <v>0</v>
      </c>
      <c r="F50" s="91">
        <f>D50*(1+E50)</f>
        <v>3</v>
      </c>
      <c r="G50" s="96" t="s">
        <v>13</v>
      </c>
      <c r="H50" s="69">
        <v>12.5</v>
      </c>
      <c r="I50" s="69">
        <f>H50*F50</f>
        <v>37.5</v>
      </c>
      <c r="J50" s="69"/>
      <c r="K50" s="69">
        <f>J50*F50</f>
        <v>0</v>
      </c>
      <c r="L50" s="26">
        <f>H50+J50</f>
        <v>12.5</v>
      </c>
      <c r="M50" s="87">
        <f>L50*F50</f>
        <v>37.5</v>
      </c>
      <c r="N50" s="88"/>
      <c r="O50" s="3"/>
      <c r="P50" s="3"/>
      <c r="S50" s="30"/>
    </row>
    <row r="51" spans="1:19" s="4" customFormat="1" ht="15.75" customHeight="1" x14ac:dyDescent="0.25">
      <c r="A51" s="67" t="s">
        <v>76</v>
      </c>
      <c r="B51" s="67" t="s">
        <v>76</v>
      </c>
      <c r="C51" s="95" t="s">
        <v>61</v>
      </c>
      <c r="D51" s="92">
        <v>1</v>
      </c>
      <c r="E51" s="25">
        <v>0</v>
      </c>
      <c r="F51" s="91">
        <f>D51*(1+E51)</f>
        <v>1</v>
      </c>
      <c r="G51" s="96" t="s">
        <v>13</v>
      </c>
      <c r="H51" s="69">
        <v>12.5</v>
      </c>
      <c r="I51" s="69">
        <f>H51*F51</f>
        <v>12.5</v>
      </c>
      <c r="J51" s="69"/>
      <c r="K51" s="69">
        <f>J51*F51</f>
        <v>0</v>
      </c>
      <c r="L51" s="26">
        <f>H51+J51</f>
        <v>12.5</v>
      </c>
      <c r="M51" s="87">
        <f>L51*F51</f>
        <v>12.5</v>
      </c>
      <c r="N51" s="88"/>
      <c r="O51" s="3"/>
      <c r="P51" s="3"/>
      <c r="S51" s="30"/>
    </row>
    <row r="52" spans="1:19" s="4" customFormat="1" ht="15.75" customHeight="1" x14ac:dyDescent="0.25">
      <c r="A52" s="67" t="s">
        <v>76</v>
      </c>
      <c r="B52" s="67" t="s">
        <v>76</v>
      </c>
      <c r="C52" s="95" t="s">
        <v>62</v>
      </c>
      <c r="D52" s="92">
        <v>1</v>
      </c>
      <c r="E52" s="25">
        <v>0</v>
      </c>
      <c r="F52" s="91">
        <f>D52*(1+E52)</f>
        <v>1</v>
      </c>
      <c r="G52" s="96" t="s">
        <v>13</v>
      </c>
      <c r="H52" s="69">
        <v>135</v>
      </c>
      <c r="I52" s="69">
        <f>H52*F52</f>
        <v>135</v>
      </c>
      <c r="J52" s="69"/>
      <c r="K52" s="69">
        <f>J52*F52</f>
        <v>0</v>
      </c>
      <c r="L52" s="26">
        <f>H52+J52</f>
        <v>135</v>
      </c>
      <c r="M52" s="87">
        <f>L52*F52</f>
        <v>135</v>
      </c>
      <c r="N52" s="88"/>
      <c r="O52" s="3"/>
      <c r="P52" s="3"/>
      <c r="S52" s="30"/>
    </row>
    <row r="53" spans="1:19" s="4" customFormat="1" ht="15.75" customHeight="1" x14ac:dyDescent="0.25">
      <c r="A53" s="67" t="s">
        <v>76</v>
      </c>
      <c r="B53" s="67" t="s">
        <v>76</v>
      </c>
      <c r="C53" s="95" t="s">
        <v>63</v>
      </c>
      <c r="D53" s="92">
        <v>1</v>
      </c>
      <c r="E53" s="25">
        <v>0</v>
      </c>
      <c r="F53" s="91">
        <f>D53*(1+E53)</f>
        <v>1</v>
      </c>
      <c r="G53" s="96" t="s">
        <v>13</v>
      </c>
      <c r="H53" s="69">
        <v>130</v>
      </c>
      <c r="I53" s="69">
        <f>H53*F53</f>
        <v>130</v>
      </c>
      <c r="J53" s="69"/>
      <c r="K53" s="69">
        <f>J53*F53</f>
        <v>0</v>
      </c>
      <c r="L53" s="26">
        <f>H53+J53</f>
        <v>130</v>
      </c>
      <c r="M53" s="87">
        <f>L53*F53</f>
        <v>130</v>
      </c>
      <c r="N53" s="88"/>
      <c r="O53" s="3"/>
      <c r="P53" s="3"/>
      <c r="S53" s="30"/>
    </row>
    <row r="54" spans="1:19" s="4" customFormat="1" ht="15.75" customHeight="1" x14ac:dyDescent="0.25">
      <c r="A54" s="67" t="s">
        <v>76</v>
      </c>
      <c r="B54" s="67" t="s">
        <v>76</v>
      </c>
      <c r="C54" s="95" t="s">
        <v>64</v>
      </c>
      <c r="D54" s="92">
        <v>2</v>
      </c>
      <c r="E54" s="25">
        <v>0</v>
      </c>
      <c r="F54" s="91">
        <f>D54*(1+E54)</f>
        <v>2</v>
      </c>
      <c r="G54" s="96" t="s">
        <v>13</v>
      </c>
      <c r="H54" s="69">
        <v>35</v>
      </c>
      <c r="I54" s="69">
        <f>H54*F54</f>
        <v>70</v>
      </c>
      <c r="J54" s="69"/>
      <c r="K54" s="69">
        <f>J54*F54</f>
        <v>0</v>
      </c>
      <c r="L54" s="26">
        <f>H54+J54</f>
        <v>35</v>
      </c>
      <c r="M54" s="87">
        <f>L54*F54</f>
        <v>70</v>
      </c>
      <c r="N54" s="88"/>
      <c r="O54" s="3"/>
      <c r="P54" s="3"/>
      <c r="S54" s="30"/>
    </row>
    <row r="55" spans="1:19" s="4" customFormat="1" ht="31.5" x14ac:dyDescent="0.25">
      <c r="A55" s="67" t="s">
        <v>76</v>
      </c>
      <c r="B55" s="67" t="s">
        <v>76</v>
      </c>
      <c r="C55" s="97" t="s">
        <v>71</v>
      </c>
      <c r="D55" s="92">
        <v>3864.85</v>
      </c>
      <c r="E55" s="25">
        <v>0</v>
      </c>
      <c r="F55" s="91">
        <f>D55*(1+E55)</f>
        <v>3864.85</v>
      </c>
      <c r="G55" s="96" t="s">
        <v>22</v>
      </c>
      <c r="H55" s="69">
        <v>1.95</v>
      </c>
      <c r="I55" s="69">
        <f>H55*F55</f>
        <v>7536.4574999999995</v>
      </c>
      <c r="J55" s="69"/>
      <c r="K55" s="69">
        <f>J55*F55</f>
        <v>0</v>
      </c>
      <c r="L55" s="26">
        <f>H55+J55</f>
        <v>1.95</v>
      </c>
      <c r="M55" s="87">
        <f>L55*F55</f>
        <v>7536.4574999999995</v>
      </c>
      <c r="N55" s="88"/>
      <c r="O55" s="3"/>
      <c r="P55" s="3"/>
      <c r="S55" s="30"/>
    </row>
    <row r="56" spans="1:19" s="4" customFormat="1" ht="47.25" x14ac:dyDescent="0.25">
      <c r="A56" s="67" t="s">
        <v>77</v>
      </c>
      <c r="B56" s="67" t="s">
        <v>77</v>
      </c>
      <c r="C56" s="97" t="s">
        <v>72</v>
      </c>
      <c r="D56" s="92">
        <v>3843.65</v>
      </c>
      <c r="E56" s="25">
        <v>0</v>
      </c>
      <c r="F56" s="91">
        <f>D56*(1+E56)</f>
        <v>3843.65</v>
      </c>
      <c r="G56" s="96" t="s">
        <v>22</v>
      </c>
      <c r="H56" s="69">
        <v>2.09</v>
      </c>
      <c r="I56" s="69">
        <f>H56*F56</f>
        <v>8033.2284999999993</v>
      </c>
      <c r="J56" s="69"/>
      <c r="K56" s="69">
        <f>J56*F56</f>
        <v>0</v>
      </c>
      <c r="L56" s="26">
        <f>H56+J56</f>
        <v>2.09</v>
      </c>
      <c r="M56" s="87">
        <f>L56*F56</f>
        <v>8033.2284999999993</v>
      </c>
      <c r="N56" s="88"/>
      <c r="O56" s="3"/>
      <c r="P56" s="3"/>
      <c r="S56" s="30"/>
    </row>
    <row r="57" spans="1:19" s="4" customFormat="1" x14ac:dyDescent="0.25">
      <c r="A57" s="67"/>
      <c r="B57" s="67"/>
      <c r="C57" s="74"/>
      <c r="D57" s="89"/>
      <c r="E57" s="25"/>
      <c r="F57" s="68"/>
      <c r="G57" s="75"/>
      <c r="H57" s="69"/>
      <c r="I57" s="56"/>
      <c r="J57" s="56"/>
      <c r="K57" s="56"/>
      <c r="L57" s="62"/>
      <c r="M57" s="57"/>
      <c r="N57" s="22"/>
      <c r="O57" s="3"/>
      <c r="P57" s="3"/>
      <c r="S57" s="30"/>
    </row>
    <row r="58" spans="1:19" ht="16.5" thickBot="1" x14ac:dyDescent="0.25">
      <c r="A58" s="36"/>
      <c r="B58" s="36"/>
      <c r="C58" s="36"/>
      <c r="D58" s="81"/>
      <c r="E58" s="37"/>
      <c r="F58" s="37"/>
      <c r="G58" s="38"/>
      <c r="H58" s="38"/>
      <c r="I58" s="38"/>
      <c r="J58" s="38"/>
      <c r="K58" s="38"/>
      <c r="L58" s="63"/>
      <c r="M58" s="39">
        <f>SUM(M10:M57)</f>
        <v>54013.7719</v>
      </c>
      <c r="N58" s="39">
        <f>SUM(N10:N57)</f>
        <v>54013.771900000007</v>
      </c>
    </row>
    <row r="59" spans="1:19" ht="17.25" thickTop="1" thickBot="1" x14ac:dyDescent="0.25">
      <c r="A59" s="36" t="s">
        <v>36</v>
      </c>
      <c r="B59" s="36"/>
      <c r="C59" s="36"/>
      <c r="D59" s="81"/>
      <c r="E59" s="37"/>
      <c r="F59" s="37"/>
      <c r="G59" s="38"/>
      <c r="H59" s="38"/>
      <c r="I59" s="38"/>
      <c r="J59" s="38"/>
      <c r="K59" s="38"/>
      <c r="L59" s="90">
        <v>9.5000000000000001E-2</v>
      </c>
      <c r="M59" s="40">
        <f>M58*L59</f>
        <v>5131.3083305</v>
      </c>
      <c r="N59" s="41">
        <f>N58*L59</f>
        <v>5131.3083305000009</v>
      </c>
    </row>
    <row r="60" spans="1:19" ht="17.25" thickTop="1" thickBot="1" x14ac:dyDescent="0.25">
      <c r="A60" s="36" t="s">
        <v>37</v>
      </c>
      <c r="B60" s="36"/>
      <c r="C60" s="36"/>
      <c r="D60" s="81"/>
      <c r="E60" s="37"/>
      <c r="F60" s="37"/>
      <c r="G60" s="38"/>
      <c r="H60" s="38"/>
      <c r="I60" s="38"/>
      <c r="J60" s="38"/>
      <c r="K60" s="38"/>
      <c r="L60" s="66">
        <v>0.2</v>
      </c>
      <c r="M60" s="40">
        <f>M58*L60</f>
        <v>10802.75438</v>
      </c>
      <c r="N60" s="41">
        <f>N58*L60</f>
        <v>10802.754380000002</v>
      </c>
    </row>
    <row r="61" spans="1:19" ht="16.5" thickTop="1" x14ac:dyDescent="0.2">
      <c r="A61" s="42"/>
      <c r="B61" s="42"/>
      <c r="C61" s="42"/>
      <c r="D61" s="82"/>
      <c r="E61" s="43"/>
      <c r="F61" s="43"/>
      <c r="G61" s="44"/>
      <c r="H61" s="44"/>
      <c r="I61" s="44"/>
      <c r="J61" s="44"/>
      <c r="K61" s="44"/>
      <c r="L61" s="64"/>
      <c r="M61" s="45">
        <f>SUM(M58:M60)</f>
        <v>69947.834610499995</v>
      </c>
      <c r="N61" s="46">
        <f>SUM(N58:N60)</f>
        <v>69947.834610500009</v>
      </c>
    </row>
  </sheetData>
  <sortState xmlns:xlrd2="http://schemas.microsoft.com/office/spreadsheetml/2017/richdata2" ref="A88:H91">
    <sortCondition ref="A88"/>
  </sortState>
  <printOptions horizontalCentered="1"/>
  <pageMargins left="0.43307086614173201" right="0.43307086614173201" top="0.39370078740157499" bottom="0.39370078740157499" header="0.196850393700787" footer="0.196850393700787"/>
  <pageSetup paperSize="9" scale="36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</vt:lpstr>
      <vt:lpstr>Estimate!Print_Area</vt:lpstr>
      <vt:lpstr>Estimate!Print_Titles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2023-03-02T20:17:59Z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