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fiyan\Desktop\Our projects and Work samples\Finishes\Milan Court\"/>
    </mc:Choice>
  </mc:AlternateContent>
  <xr:revisionPtr revIDLastSave="0" documentId="13_ncr:1_{2D723DCA-69A4-4EE5-84F9-5943D60A655E}" xr6:coauthVersionLast="47" xr6:coauthVersionMax="47" xr10:uidLastSave="{00000000-0000-0000-0000-000000000000}"/>
  <bookViews>
    <workbookView xWindow="-108" yWindow="-108" windowWidth="23256" windowHeight="12576" tabRatio="833" xr2:uid="{00000000-000D-0000-FFFF-FFFF00000000}"/>
  </bookViews>
  <sheets>
    <sheet name="QTO" sheetId="1" r:id="rId1"/>
  </sheets>
  <definedNames>
    <definedName name="_xlnm.Print_Area" localSheetId="0">QTO!$A$1:$O$282</definedName>
    <definedName name="_xlnm.Print_Titles" localSheetId="0">QTO!$63:$63</definedName>
    <definedName name="TotalMonthlyExpenses">SUM(#REF!)</definedName>
    <definedName name="TotalMonthlyIncome">SUM(#REF!)</definedName>
  </definedNames>
  <calcPr calcId="181029"/>
</workbook>
</file>

<file path=xl/calcChain.xml><?xml version="1.0" encoding="utf-8"?>
<calcChain xmlns="http://schemas.openxmlformats.org/spreadsheetml/2006/main">
  <c r="J641" i="1" l="1"/>
  <c r="J594" i="1"/>
  <c r="J513" i="1"/>
  <c r="J401" i="1"/>
  <c r="J283" i="1"/>
  <c r="J77" i="1"/>
  <c r="Q662" i="1" l="1"/>
  <c r="N662" i="1"/>
  <c r="J662" i="1"/>
  <c r="B662" i="1"/>
  <c r="N609" i="1"/>
  <c r="Q609" i="1" s="1"/>
  <c r="R609" i="1" s="1"/>
  <c r="J609" i="1"/>
  <c r="B609" i="1"/>
  <c r="Q544" i="1"/>
  <c r="N544" i="1"/>
  <c r="J544" i="1"/>
  <c r="B544" i="1"/>
  <c r="N450" i="1"/>
  <c r="Q450" i="1" s="1"/>
  <c r="J450" i="1"/>
  <c r="B450" i="1"/>
  <c r="Q449" i="1"/>
  <c r="N449" i="1"/>
  <c r="J449" i="1"/>
  <c r="B449" i="1"/>
  <c r="Q335" i="1"/>
  <c r="N335" i="1"/>
  <c r="J335" i="1"/>
  <c r="B335" i="1"/>
  <c r="N334" i="1"/>
  <c r="Q334" i="1" s="1"/>
  <c r="J334" i="1"/>
  <c r="B334" i="1"/>
  <c r="J167" i="1"/>
  <c r="J166" i="1"/>
  <c r="N166" i="1"/>
  <c r="Q166" i="1" s="1"/>
  <c r="N167" i="1"/>
  <c r="Q167" i="1" s="1"/>
  <c r="B167" i="1"/>
  <c r="B166" i="1"/>
  <c r="R662" i="1" l="1"/>
  <c r="R544" i="1"/>
  <c r="R167" i="1"/>
  <c r="R450" i="1"/>
  <c r="R449" i="1"/>
  <c r="R334" i="1"/>
  <c r="R335" i="1"/>
  <c r="R166" i="1"/>
  <c r="B213" i="1" l="1"/>
  <c r="B214" i="1"/>
  <c r="B215" i="1"/>
  <c r="B216" i="1"/>
  <c r="B217" i="1"/>
  <c r="B218" i="1"/>
  <c r="N217" i="1"/>
  <c r="Q217" i="1" s="1"/>
  <c r="N216" i="1"/>
  <c r="Q216" i="1" s="1"/>
  <c r="N215" i="1"/>
  <c r="Q215" i="1" s="1"/>
  <c r="N214" i="1"/>
  <c r="Q214" i="1" s="1"/>
  <c r="N213" i="1"/>
  <c r="Q213" i="1" s="1"/>
  <c r="N664" i="1"/>
  <c r="Q664" i="1" s="1"/>
  <c r="J664" i="1"/>
  <c r="B664" i="1"/>
  <c r="B663" i="1"/>
  <c r="B661" i="1"/>
  <c r="N660" i="1"/>
  <c r="Q660" i="1" s="1"/>
  <c r="J660" i="1"/>
  <c r="B660" i="1"/>
  <c r="N659" i="1"/>
  <c r="Q659" i="1" s="1"/>
  <c r="J659" i="1"/>
  <c r="B659" i="1"/>
  <c r="B658" i="1"/>
  <c r="N657" i="1"/>
  <c r="Q657" i="1" s="1"/>
  <c r="J657" i="1"/>
  <c r="B657" i="1"/>
  <c r="N656" i="1"/>
  <c r="Q656" i="1" s="1"/>
  <c r="J656" i="1"/>
  <c r="B656" i="1"/>
  <c r="B655" i="1"/>
  <c r="N611" i="1"/>
  <c r="Q611" i="1" s="1"/>
  <c r="J611" i="1"/>
  <c r="B611" i="1"/>
  <c r="B610" i="1"/>
  <c r="B608" i="1"/>
  <c r="N607" i="1"/>
  <c r="Q607" i="1" s="1"/>
  <c r="J607" i="1"/>
  <c r="B607" i="1"/>
  <c r="N606" i="1"/>
  <c r="Q606" i="1" s="1"/>
  <c r="J606" i="1"/>
  <c r="B606" i="1"/>
  <c r="B605" i="1"/>
  <c r="N604" i="1"/>
  <c r="Q604" i="1" s="1"/>
  <c r="J604" i="1"/>
  <c r="B604" i="1"/>
  <c r="N603" i="1"/>
  <c r="Q603" i="1" s="1"/>
  <c r="J603" i="1"/>
  <c r="B603" i="1"/>
  <c r="B602" i="1"/>
  <c r="N539" i="1"/>
  <c r="Q539" i="1" s="1"/>
  <c r="J539" i="1"/>
  <c r="B539" i="1"/>
  <c r="N538" i="1"/>
  <c r="Q538" i="1" s="1"/>
  <c r="J538" i="1"/>
  <c r="B538" i="1"/>
  <c r="B537" i="1"/>
  <c r="N536" i="1"/>
  <c r="Q536" i="1" s="1"/>
  <c r="J536" i="1"/>
  <c r="B536" i="1"/>
  <c r="N535" i="1"/>
  <c r="Q535" i="1" s="1"/>
  <c r="J535" i="1"/>
  <c r="B535" i="1"/>
  <c r="B534" i="1"/>
  <c r="Q533" i="1"/>
  <c r="N533" i="1"/>
  <c r="J533" i="1"/>
  <c r="B533" i="1"/>
  <c r="Q532" i="1"/>
  <c r="N532" i="1"/>
  <c r="J532" i="1"/>
  <c r="B532" i="1"/>
  <c r="B531" i="1"/>
  <c r="N546" i="1"/>
  <c r="Q546" i="1" s="1"/>
  <c r="J546" i="1"/>
  <c r="B546" i="1"/>
  <c r="B545" i="1"/>
  <c r="B543" i="1"/>
  <c r="N530" i="1"/>
  <c r="Q530" i="1" s="1"/>
  <c r="J530" i="1"/>
  <c r="B530" i="1"/>
  <c r="N529" i="1"/>
  <c r="Q529" i="1" s="1"/>
  <c r="J529" i="1"/>
  <c r="B529" i="1"/>
  <c r="B528" i="1"/>
  <c r="B518" i="1"/>
  <c r="N452" i="1"/>
  <c r="Q452" i="1" s="1"/>
  <c r="J452" i="1"/>
  <c r="B452" i="1"/>
  <c r="B451" i="1"/>
  <c r="B448" i="1"/>
  <c r="N447" i="1"/>
  <c r="Q447" i="1" s="1"/>
  <c r="J447" i="1"/>
  <c r="B447" i="1"/>
  <c r="N446" i="1"/>
  <c r="Q446" i="1" s="1"/>
  <c r="J446" i="1"/>
  <c r="B446" i="1"/>
  <c r="B445" i="1"/>
  <c r="N444" i="1"/>
  <c r="Q444" i="1" s="1"/>
  <c r="J444" i="1"/>
  <c r="B444" i="1"/>
  <c r="N443" i="1"/>
  <c r="Q443" i="1" s="1"/>
  <c r="J443" i="1"/>
  <c r="B443" i="1"/>
  <c r="B442" i="1"/>
  <c r="N441" i="1"/>
  <c r="Q441" i="1" s="1"/>
  <c r="J441" i="1"/>
  <c r="B441" i="1"/>
  <c r="N440" i="1"/>
  <c r="Q440" i="1" s="1"/>
  <c r="J440" i="1"/>
  <c r="B440" i="1"/>
  <c r="B439" i="1"/>
  <c r="N438" i="1"/>
  <c r="Q438" i="1" s="1"/>
  <c r="J438" i="1"/>
  <c r="B438" i="1"/>
  <c r="N437" i="1"/>
  <c r="Q437" i="1" s="1"/>
  <c r="J437" i="1"/>
  <c r="B437" i="1"/>
  <c r="B436" i="1"/>
  <c r="B333" i="1"/>
  <c r="N337" i="1"/>
  <c r="Q337" i="1" s="1"/>
  <c r="J337" i="1"/>
  <c r="B337" i="1"/>
  <c r="B336" i="1"/>
  <c r="N329" i="1"/>
  <c r="Q329" i="1" s="1"/>
  <c r="J329" i="1"/>
  <c r="B329" i="1"/>
  <c r="N328" i="1"/>
  <c r="Q328" i="1" s="1"/>
  <c r="J328" i="1"/>
  <c r="B328" i="1"/>
  <c r="B327" i="1"/>
  <c r="N326" i="1"/>
  <c r="Q326" i="1" s="1"/>
  <c r="J326" i="1"/>
  <c r="B326" i="1"/>
  <c r="N325" i="1"/>
  <c r="Q325" i="1" s="1"/>
  <c r="J325" i="1"/>
  <c r="B325" i="1"/>
  <c r="B324" i="1"/>
  <c r="N323" i="1"/>
  <c r="Q323" i="1" s="1"/>
  <c r="J323" i="1"/>
  <c r="B323" i="1"/>
  <c r="N322" i="1"/>
  <c r="Q322" i="1" s="1"/>
  <c r="J322" i="1"/>
  <c r="B322" i="1"/>
  <c r="B321" i="1"/>
  <c r="N320" i="1"/>
  <c r="Q320" i="1" s="1"/>
  <c r="J320" i="1"/>
  <c r="B320" i="1"/>
  <c r="N319" i="1"/>
  <c r="Q319" i="1" s="1"/>
  <c r="J319" i="1"/>
  <c r="B319" i="1"/>
  <c r="B318" i="1"/>
  <c r="Q161" i="1"/>
  <c r="N161" i="1"/>
  <c r="J161" i="1"/>
  <c r="B161" i="1"/>
  <c r="N160" i="1"/>
  <c r="Q160" i="1" s="1"/>
  <c r="J160" i="1"/>
  <c r="B160" i="1"/>
  <c r="B159" i="1"/>
  <c r="N134" i="1"/>
  <c r="Q134" i="1" s="1"/>
  <c r="J134" i="1"/>
  <c r="B134" i="1"/>
  <c r="N133" i="1"/>
  <c r="Q133" i="1" s="1"/>
  <c r="J133" i="1"/>
  <c r="B133" i="1"/>
  <c r="B132" i="1"/>
  <c r="Q131" i="1"/>
  <c r="N131" i="1"/>
  <c r="J131" i="1"/>
  <c r="B131" i="1"/>
  <c r="N130" i="1"/>
  <c r="Q130" i="1" s="1"/>
  <c r="J130" i="1"/>
  <c r="B130" i="1"/>
  <c r="B129" i="1"/>
  <c r="N158" i="1"/>
  <c r="Q158" i="1" s="1"/>
  <c r="J158" i="1"/>
  <c r="B158" i="1"/>
  <c r="N157" i="1"/>
  <c r="Q157" i="1" s="1"/>
  <c r="J157" i="1"/>
  <c r="B157" i="1"/>
  <c r="B156" i="1"/>
  <c r="N155" i="1"/>
  <c r="Q155" i="1" s="1"/>
  <c r="J155" i="1"/>
  <c r="B155" i="1"/>
  <c r="N154" i="1"/>
  <c r="Q154" i="1" s="1"/>
  <c r="J154" i="1"/>
  <c r="B154" i="1"/>
  <c r="B153" i="1"/>
  <c r="N152" i="1"/>
  <c r="Q152" i="1" s="1"/>
  <c r="J152" i="1"/>
  <c r="B152" i="1"/>
  <c r="N151" i="1"/>
  <c r="Q151" i="1" s="1"/>
  <c r="J151" i="1"/>
  <c r="B151" i="1"/>
  <c r="B150" i="1"/>
  <c r="N173" i="1"/>
  <c r="Q173" i="1" s="1"/>
  <c r="J173" i="1"/>
  <c r="B173" i="1"/>
  <c r="B172" i="1"/>
  <c r="N149" i="1"/>
  <c r="Q149" i="1" s="1"/>
  <c r="J149" i="1"/>
  <c r="B149" i="1"/>
  <c r="N148" i="1"/>
  <c r="Q148" i="1" s="1"/>
  <c r="J148" i="1"/>
  <c r="B148" i="1"/>
  <c r="B147" i="1"/>
  <c r="N175" i="1"/>
  <c r="Q175" i="1" s="1"/>
  <c r="J175" i="1"/>
  <c r="B175" i="1"/>
  <c r="B174" i="1"/>
  <c r="N146" i="1"/>
  <c r="Q146" i="1" s="1"/>
  <c r="J146" i="1"/>
  <c r="B146" i="1"/>
  <c r="N145" i="1"/>
  <c r="Q145" i="1" s="1"/>
  <c r="J145" i="1"/>
  <c r="B145" i="1"/>
  <c r="B144" i="1"/>
  <c r="N143" i="1"/>
  <c r="Q143" i="1" s="1"/>
  <c r="J143" i="1"/>
  <c r="B143" i="1"/>
  <c r="N142" i="1"/>
  <c r="Q142" i="1" s="1"/>
  <c r="J142" i="1"/>
  <c r="B142" i="1"/>
  <c r="B141" i="1"/>
  <c r="N140" i="1"/>
  <c r="Q140" i="1" s="1"/>
  <c r="J140" i="1"/>
  <c r="B140" i="1"/>
  <c r="N139" i="1"/>
  <c r="Q139" i="1" s="1"/>
  <c r="J139" i="1"/>
  <c r="B139" i="1"/>
  <c r="B138" i="1"/>
  <c r="N137" i="1"/>
  <c r="Q137" i="1" s="1"/>
  <c r="J137" i="1"/>
  <c r="B137" i="1"/>
  <c r="N136" i="1"/>
  <c r="Q136" i="1" s="1"/>
  <c r="R136" i="1" s="1"/>
  <c r="J136" i="1"/>
  <c r="B136" i="1"/>
  <c r="B135" i="1"/>
  <c r="N128" i="1"/>
  <c r="Q128" i="1" s="1"/>
  <c r="J128" i="1"/>
  <c r="B128" i="1"/>
  <c r="N127" i="1"/>
  <c r="Q127" i="1" s="1"/>
  <c r="J127" i="1"/>
  <c r="B127" i="1"/>
  <c r="B126" i="1"/>
  <c r="N125" i="1"/>
  <c r="Q125" i="1" s="1"/>
  <c r="J125" i="1"/>
  <c r="B125" i="1"/>
  <c r="N124" i="1"/>
  <c r="Q124" i="1" s="1"/>
  <c r="J124" i="1"/>
  <c r="B124" i="1"/>
  <c r="B123" i="1"/>
  <c r="J122" i="1"/>
  <c r="J121" i="1"/>
  <c r="N121" i="1"/>
  <c r="Q121" i="1" s="1"/>
  <c r="N122" i="1"/>
  <c r="Q122" i="1"/>
  <c r="B122" i="1"/>
  <c r="B121" i="1"/>
  <c r="B120" i="1"/>
  <c r="N119" i="1"/>
  <c r="Q119" i="1" s="1"/>
  <c r="J119" i="1"/>
  <c r="B119" i="1"/>
  <c r="N118" i="1"/>
  <c r="Q118" i="1" s="1"/>
  <c r="R118" i="1" s="1"/>
  <c r="J118" i="1"/>
  <c r="B118" i="1"/>
  <c r="B117" i="1"/>
  <c r="N116" i="1"/>
  <c r="Q116" i="1" s="1"/>
  <c r="J116" i="1"/>
  <c r="B116" i="1"/>
  <c r="N115" i="1"/>
  <c r="Q115" i="1" s="1"/>
  <c r="J115" i="1"/>
  <c r="B115" i="1"/>
  <c r="B114" i="1"/>
  <c r="N171" i="1"/>
  <c r="Q171" i="1" s="1"/>
  <c r="J171" i="1"/>
  <c r="B171" i="1"/>
  <c r="B170" i="1"/>
  <c r="J169" i="1"/>
  <c r="N169" i="1"/>
  <c r="Q169" i="1" s="1"/>
  <c r="B169" i="1"/>
  <c r="B168" i="1"/>
  <c r="B165" i="1"/>
  <c r="J113" i="1"/>
  <c r="J112" i="1"/>
  <c r="N112" i="1"/>
  <c r="Q112" i="1" s="1"/>
  <c r="N113" i="1"/>
  <c r="Q113" i="1" s="1"/>
  <c r="B113" i="1"/>
  <c r="B112" i="1"/>
  <c r="B111" i="1"/>
  <c r="B650" i="1"/>
  <c r="B596" i="1"/>
  <c r="B524" i="1"/>
  <c r="B412" i="1"/>
  <c r="B294" i="1"/>
  <c r="B90" i="1"/>
  <c r="N525" i="1"/>
  <c r="Q525" i="1" s="1"/>
  <c r="J525" i="1"/>
  <c r="B525" i="1"/>
  <c r="N415" i="1"/>
  <c r="Q415" i="1" s="1"/>
  <c r="J415" i="1"/>
  <c r="B415" i="1"/>
  <c r="N300" i="1"/>
  <c r="Q300" i="1" s="1"/>
  <c r="J300" i="1"/>
  <c r="B300" i="1"/>
  <c r="N652" i="1"/>
  <c r="Q652" i="1" s="1"/>
  <c r="J652" i="1"/>
  <c r="B652" i="1"/>
  <c r="N598" i="1"/>
  <c r="Q598" i="1" s="1"/>
  <c r="J598" i="1"/>
  <c r="B598" i="1"/>
  <c r="B667" i="1"/>
  <c r="B666" i="1"/>
  <c r="B665" i="1"/>
  <c r="N654" i="1"/>
  <c r="Q654" i="1" s="1"/>
  <c r="J654" i="1"/>
  <c r="B654" i="1"/>
  <c r="N653" i="1"/>
  <c r="Q653" i="1" s="1"/>
  <c r="J653" i="1"/>
  <c r="B653" i="1"/>
  <c r="N651" i="1"/>
  <c r="Q651" i="1" s="1"/>
  <c r="J651" i="1"/>
  <c r="B651" i="1"/>
  <c r="B649" i="1"/>
  <c r="B595" i="1"/>
  <c r="B614" i="1"/>
  <c r="B613" i="1"/>
  <c r="B612" i="1"/>
  <c r="N601" i="1"/>
  <c r="Q601" i="1" s="1"/>
  <c r="J601" i="1"/>
  <c r="B601" i="1"/>
  <c r="N600" i="1"/>
  <c r="Q600" i="1" s="1"/>
  <c r="J600" i="1"/>
  <c r="B600" i="1"/>
  <c r="N599" i="1"/>
  <c r="Q599" i="1" s="1"/>
  <c r="J599" i="1"/>
  <c r="B599" i="1"/>
  <c r="N597" i="1"/>
  <c r="Q597" i="1" s="1"/>
  <c r="J597" i="1"/>
  <c r="B597" i="1"/>
  <c r="N527" i="1"/>
  <c r="Q527" i="1" s="1"/>
  <c r="J527" i="1"/>
  <c r="B527" i="1"/>
  <c r="N526" i="1"/>
  <c r="Q526" i="1" s="1"/>
  <c r="J526" i="1"/>
  <c r="B526" i="1"/>
  <c r="N432" i="1"/>
  <c r="Q432" i="1" s="1"/>
  <c r="J432" i="1"/>
  <c r="B432" i="1"/>
  <c r="N431" i="1"/>
  <c r="Q431" i="1" s="1"/>
  <c r="J431" i="1"/>
  <c r="B431" i="1"/>
  <c r="N430" i="1"/>
  <c r="Q430" i="1" s="1"/>
  <c r="J430" i="1"/>
  <c r="B430" i="1"/>
  <c r="N429" i="1"/>
  <c r="Q429" i="1" s="1"/>
  <c r="J429" i="1"/>
  <c r="B429" i="1"/>
  <c r="N428" i="1"/>
  <c r="Q428" i="1" s="1"/>
  <c r="J428" i="1"/>
  <c r="B428" i="1"/>
  <c r="N427" i="1"/>
  <c r="Q427" i="1" s="1"/>
  <c r="J427" i="1"/>
  <c r="B427" i="1"/>
  <c r="N426" i="1"/>
  <c r="Q426" i="1" s="1"/>
  <c r="J426" i="1"/>
  <c r="B426" i="1"/>
  <c r="N425" i="1"/>
  <c r="Q425" i="1" s="1"/>
  <c r="J425" i="1"/>
  <c r="B425" i="1"/>
  <c r="N424" i="1"/>
  <c r="Q424" i="1" s="1"/>
  <c r="J424" i="1"/>
  <c r="B424" i="1"/>
  <c r="N423" i="1"/>
  <c r="Q423" i="1" s="1"/>
  <c r="J423" i="1"/>
  <c r="B423" i="1"/>
  <c r="N422" i="1"/>
  <c r="Q422" i="1" s="1"/>
  <c r="J422" i="1"/>
  <c r="B422" i="1"/>
  <c r="N421" i="1"/>
  <c r="Q421" i="1" s="1"/>
  <c r="J421" i="1"/>
  <c r="B421" i="1"/>
  <c r="N420" i="1"/>
  <c r="Q420" i="1" s="1"/>
  <c r="J420" i="1"/>
  <c r="B420" i="1"/>
  <c r="N419" i="1"/>
  <c r="Q419" i="1" s="1"/>
  <c r="J419" i="1"/>
  <c r="B419" i="1"/>
  <c r="N418" i="1"/>
  <c r="Q418" i="1" s="1"/>
  <c r="J418" i="1"/>
  <c r="B418" i="1"/>
  <c r="N417" i="1"/>
  <c r="Q417" i="1" s="1"/>
  <c r="J417" i="1"/>
  <c r="B417" i="1"/>
  <c r="N416" i="1"/>
  <c r="Q416" i="1" s="1"/>
  <c r="J416" i="1"/>
  <c r="B416" i="1"/>
  <c r="N414" i="1"/>
  <c r="Q414" i="1" s="1"/>
  <c r="J414" i="1"/>
  <c r="B414" i="1"/>
  <c r="N413" i="1"/>
  <c r="Q413" i="1" s="1"/>
  <c r="J413" i="1"/>
  <c r="B413" i="1"/>
  <c r="N306" i="1"/>
  <c r="Q306" i="1" s="1"/>
  <c r="J306" i="1"/>
  <c r="B306" i="1"/>
  <c r="N301" i="1"/>
  <c r="Q301" i="1" s="1"/>
  <c r="J301" i="1"/>
  <c r="B301" i="1"/>
  <c r="B94" i="1"/>
  <c r="B95" i="1"/>
  <c r="J94" i="1"/>
  <c r="N94" i="1"/>
  <c r="Q94" i="1" s="1"/>
  <c r="B311" i="1"/>
  <c r="B312" i="1"/>
  <c r="B313" i="1"/>
  <c r="N312" i="1"/>
  <c r="Q312" i="1" s="1"/>
  <c r="J312" i="1"/>
  <c r="N311" i="1"/>
  <c r="Q311" i="1" s="1"/>
  <c r="J311" i="1"/>
  <c r="N313" i="1"/>
  <c r="Q313" i="1" s="1"/>
  <c r="J313" i="1"/>
  <c r="N316" i="1"/>
  <c r="Q316" i="1" s="1"/>
  <c r="J316" i="1"/>
  <c r="B316" i="1"/>
  <c r="N296" i="1"/>
  <c r="Q296" i="1" s="1"/>
  <c r="J296" i="1"/>
  <c r="B296" i="1"/>
  <c r="N317" i="1"/>
  <c r="Q317" i="1" s="1"/>
  <c r="J317" i="1"/>
  <c r="B317" i="1"/>
  <c r="N315" i="1"/>
  <c r="Q315" i="1" s="1"/>
  <c r="J315" i="1"/>
  <c r="B315" i="1"/>
  <c r="N314" i="1"/>
  <c r="Q314" i="1" s="1"/>
  <c r="J314" i="1"/>
  <c r="B314" i="1"/>
  <c r="N310" i="1"/>
  <c r="Q310" i="1" s="1"/>
  <c r="J310" i="1"/>
  <c r="B310" i="1"/>
  <c r="N309" i="1"/>
  <c r="Q309" i="1" s="1"/>
  <c r="J309" i="1"/>
  <c r="B309" i="1"/>
  <c r="N308" i="1"/>
  <c r="Q308" i="1" s="1"/>
  <c r="J308" i="1"/>
  <c r="B308" i="1"/>
  <c r="N307" i="1"/>
  <c r="Q307" i="1" s="1"/>
  <c r="J307" i="1"/>
  <c r="B307" i="1"/>
  <c r="N305" i="1"/>
  <c r="Q305" i="1" s="1"/>
  <c r="J305" i="1"/>
  <c r="B305" i="1"/>
  <c r="N304" i="1"/>
  <c r="Q304" i="1" s="1"/>
  <c r="J304" i="1"/>
  <c r="B304" i="1"/>
  <c r="N303" i="1"/>
  <c r="Q303" i="1" s="1"/>
  <c r="J303" i="1"/>
  <c r="B303" i="1"/>
  <c r="N302" i="1"/>
  <c r="Q302" i="1" s="1"/>
  <c r="J302" i="1"/>
  <c r="B302" i="1"/>
  <c r="N299" i="1"/>
  <c r="Q299" i="1" s="1"/>
  <c r="J299" i="1"/>
  <c r="B299" i="1"/>
  <c r="N298" i="1"/>
  <c r="Q298" i="1" s="1"/>
  <c r="J298" i="1"/>
  <c r="B298" i="1"/>
  <c r="N297" i="1"/>
  <c r="Q297" i="1" s="1"/>
  <c r="J297" i="1"/>
  <c r="B297" i="1"/>
  <c r="N295" i="1"/>
  <c r="Q295" i="1" s="1"/>
  <c r="J295" i="1"/>
  <c r="B295" i="1"/>
  <c r="B98" i="1"/>
  <c r="B99" i="1"/>
  <c r="N100" i="1"/>
  <c r="Q100" i="1" s="1"/>
  <c r="J100" i="1"/>
  <c r="B100" i="1"/>
  <c r="J98" i="1"/>
  <c r="N98" i="1"/>
  <c r="Q98" i="1" s="1"/>
  <c r="N95" i="1"/>
  <c r="Q95" i="1" s="1"/>
  <c r="J95" i="1"/>
  <c r="B97" i="1"/>
  <c r="J97" i="1"/>
  <c r="N97" i="1"/>
  <c r="Q97" i="1" s="1"/>
  <c r="N101" i="1"/>
  <c r="Q101" i="1" s="1"/>
  <c r="J101" i="1"/>
  <c r="B101" i="1"/>
  <c r="B103" i="1"/>
  <c r="B104" i="1"/>
  <c r="B105" i="1"/>
  <c r="B106" i="1"/>
  <c r="N106" i="1"/>
  <c r="Q106" i="1" s="1"/>
  <c r="N105" i="1"/>
  <c r="Q105" i="1" s="1"/>
  <c r="N104" i="1"/>
  <c r="Q104" i="1" s="1"/>
  <c r="N103" i="1"/>
  <c r="Q103" i="1" s="1"/>
  <c r="J106" i="1"/>
  <c r="J105" i="1"/>
  <c r="J104" i="1"/>
  <c r="J103" i="1"/>
  <c r="R536" i="1" l="1"/>
  <c r="R142" i="1"/>
  <c r="R319" i="1"/>
  <c r="R535" i="1"/>
  <c r="R656" i="1"/>
  <c r="R538" i="1"/>
  <c r="R664" i="1"/>
  <c r="R659" i="1"/>
  <c r="R660" i="1"/>
  <c r="R657" i="1"/>
  <c r="R611" i="1"/>
  <c r="R607" i="1"/>
  <c r="R603" i="1"/>
  <c r="R604" i="1"/>
  <c r="R125" i="1"/>
  <c r="R329" i="1"/>
  <c r="R530" i="1"/>
  <c r="R112" i="1"/>
  <c r="R124" i="1"/>
  <c r="R128" i="1"/>
  <c r="R173" i="1"/>
  <c r="R152" i="1"/>
  <c r="R133" i="1"/>
  <c r="R326" i="1"/>
  <c r="R440" i="1"/>
  <c r="R533" i="1"/>
  <c r="R137" i="1"/>
  <c r="R151" i="1"/>
  <c r="R322" i="1"/>
  <c r="R323" i="1"/>
  <c r="R606" i="1"/>
  <c r="R337" i="1"/>
  <c r="R539" i="1"/>
  <c r="R532" i="1"/>
  <c r="R546" i="1"/>
  <c r="R529" i="1"/>
  <c r="R452" i="1"/>
  <c r="R441" i="1"/>
  <c r="R447" i="1"/>
  <c r="R443" i="1"/>
  <c r="R444" i="1"/>
  <c r="R437" i="1"/>
  <c r="R438" i="1"/>
  <c r="R446" i="1"/>
  <c r="R328" i="1"/>
  <c r="R325" i="1"/>
  <c r="R320" i="1"/>
  <c r="R148" i="1"/>
  <c r="R130" i="1"/>
  <c r="R169" i="1"/>
  <c r="R121" i="1"/>
  <c r="R122" i="1"/>
  <c r="R146" i="1"/>
  <c r="R116" i="1"/>
  <c r="R161" i="1"/>
  <c r="R160" i="1"/>
  <c r="R134" i="1"/>
  <c r="R131" i="1"/>
  <c r="R157" i="1"/>
  <c r="R158" i="1"/>
  <c r="R154" i="1"/>
  <c r="R155" i="1"/>
  <c r="R149" i="1"/>
  <c r="R175" i="1"/>
  <c r="R145" i="1"/>
  <c r="R143" i="1"/>
  <c r="R139" i="1"/>
  <c r="R140" i="1"/>
  <c r="R127" i="1"/>
  <c r="R119" i="1"/>
  <c r="R115" i="1"/>
  <c r="R171" i="1"/>
  <c r="R113" i="1"/>
  <c r="R525" i="1"/>
  <c r="R415" i="1"/>
  <c r="R300" i="1"/>
  <c r="R652" i="1"/>
  <c r="R598" i="1"/>
  <c r="R651" i="1"/>
  <c r="R653" i="1"/>
  <c r="R654" i="1"/>
  <c r="R600" i="1"/>
  <c r="R597" i="1"/>
  <c r="R599" i="1"/>
  <c r="R601" i="1"/>
  <c r="R526" i="1"/>
  <c r="R527" i="1"/>
  <c r="R426" i="1"/>
  <c r="R431" i="1"/>
  <c r="R422" i="1"/>
  <c r="R425" i="1"/>
  <c r="R428" i="1"/>
  <c r="R420" i="1"/>
  <c r="R416" i="1"/>
  <c r="R421" i="1"/>
  <c r="R427" i="1"/>
  <c r="R418" i="1"/>
  <c r="R429" i="1"/>
  <c r="R432" i="1"/>
  <c r="R413" i="1"/>
  <c r="R419" i="1"/>
  <c r="R423" i="1"/>
  <c r="R430" i="1"/>
  <c r="R414" i="1"/>
  <c r="R417" i="1"/>
  <c r="R424" i="1"/>
  <c r="R94" i="1"/>
  <c r="R306" i="1"/>
  <c r="R301" i="1"/>
  <c r="R308" i="1"/>
  <c r="R309" i="1"/>
  <c r="R310" i="1"/>
  <c r="R316" i="1"/>
  <c r="R312" i="1"/>
  <c r="R311" i="1"/>
  <c r="R302" i="1"/>
  <c r="R313" i="1"/>
  <c r="R305" i="1"/>
  <c r="R304" i="1"/>
  <c r="R315" i="1"/>
  <c r="R317" i="1"/>
  <c r="R100" i="1"/>
  <c r="R307" i="1"/>
  <c r="R314" i="1"/>
  <c r="R303" i="1"/>
  <c r="R295" i="1"/>
  <c r="R296" i="1"/>
  <c r="R297" i="1"/>
  <c r="R298" i="1"/>
  <c r="R299" i="1"/>
  <c r="R95" i="1"/>
  <c r="R98" i="1"/>
  <c r="R97" i="1"/>
  <c r="R101" i="1"/>
  <c r="R106" i="1"/>
  <c r="R104" i="1"/>
  <c r="R105" i="1"/>
  <c r="R103" i="1"/>
  <c r="J110" i="1"/>
  <c r="J109" i="1"/>
  <c r="J108" i="1"/>
  <c r="J107" i="1"/>
  <c r="J102" i="1"/>
  <c r="J99" i="1"/>
  <c r="J96" i="1"/>
  <c r="J93" i="1"/>
  <c r="J92" i="1"/>
  <c r="J91" i="1"/>
  <c r="N91" i="1"/>
  <c r="Q91" i="1" s="1"/>
  <c r="N92" i="1"/>
  <c r="Q92" i="1" s="1"/>
  <c r="N93" i="1"/>
  <c r="Q93" i="1" s="1"/>
  <c r="N96" i="1"/>
  <c r="Q96" i="1" s="1"/>
  <c r="N99" i="1"/>
  <c r="Q99" i="1" s="1"/>
  <c r="N102" i="1"/>
  <c r="Q102" i="1" s="1"/>
  <c r="N107" i="1"/>
  <c r="Q107" i="1" s="1"/>
  <c r="N108" i="1"/>
  <c r="Q108" i="1" s="1"/>
  <c r="N109" i="1"/>
  <c r="Q109" i="1" s="1"/>
  <c r="N110" i="1"/>
  <c r="Q110" i="1" s="1"/>
  <c r="B110" i="1"/>
  <c r="B109" i="1"/>
  <c r="B108" i="1"/>
  <c r="B107" i="1"/>
  <c r="B102" i="1"/>
  <c r="B96" i="1"/>
  <c r="B93" i="1"/>
  <c r="B92" i="1"/>
  <c r="B91" i="1"/>
  <c r="R612" i="1" l="1"/>
  <c r="R665" i="1"/>
  <c r="R96" i="1"/>
  <c r="R92" i="1"/>
  <c r="R102" i="1"/>
  <c r="R91" i="1"/>
  <c r="R110" i="1"/>
  <c r="R99" i="1"/>
  <c r="R93" i="1"/>
  <c r="R109" i="1"/>
  <c r="R108" i="1"/>
  <c r="R107" i="1"/>
  <c r="N518" i="1" l="1"/>
  <c r="Q518" i="1" s="1"/>
  <c r="J518" i="1"/>
  <c r="J213" i="1"/>
  <c r="R213" i="1" s="1"/>
  <c r="J214" i="1"/>
  <c r="R214" i="1" s="1"/>
  <c r="J215" i="1"/>
  <c r="R215" i="1" s="1"/>
  <c r="J216" i="1"/>
  <c r="R216" i="1" s="1"/>
  <c r="J217" i="1"/>
  <c r="R217" i="1" s="1"/>
  <c r="R518" i="1" l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162" i="1"/>
  <c r="B163" i="1"/>
  <c r="B164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330" i="1"/>
  <c r="B331" i="1"/>
  <c r="B332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33" i="1"/>
  <c r="B434" i="1"/>
  <c r="B435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9" i="1"/>
  <c r="B520" i="1"/>
  <c r="B521" i="1"/>
  <c r="B522" i="1"/>
  <c r="B523" i="1"/>
  <c r="B540" i="1"/>
  <c r="B541" i="1"/>
  <c r="B542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N560" i="1"/>
  <c r="Q560" i="1" s="1"/>
  <c r="N558" i="1"/>
  <c r="Q558" i="1" s="1"/>
  <c r="N557" i="1"/>
  <c r="Q557" i="1" s="1"/>
  <c r="N556" i="1"/>
  <c r="Q556" i="1" s="1"/>
  <c r="N542" i="1"/>
  <c r="Q542" i="1" s="1"/>
  <c r="N541" i="1"/>
  <c r="Q541" i="1" s="1"/>
  <c r="N540" i="1"/>
  <c r="Q540" i="1" s="1"/>
  <c r="N477" i="1"/>
  <c r="Q477" i="1" s="1"/>
  <c r="N476" i="1"/>
  <c r="Q476" i="1" s="1"/>
  <c r="N475" i="1"/>
  <c r="Q475" i="1" s="1"/>
  <c r="N474" i="1"/>
  <c r="Q474" i="1" s="1"/>
  <c r="N473" i="1"/>
  <c r="Q473" i="1" s="1"/>
  <c r="N471" i="1"/>
  <c r="Q471" i="1" s="1"/>
  <c r="N470" i="1"/>
  <c r="Q470" i="1" s="1"/>
  <c r="N469" i="1"/>
  <c r="Q469" i="1" s="1"/>
  <c r="N468" i="1"/>
  <c r="Q468" i="1" s="1"/>
  <c r="N467" i="1"/>
  <c r="Q467" i="1" s="1"/>
  <c r="N466" i="1"/>
  <c r="Q466" i="1" s="1"/>
  <c r="N465" i="1"/>
  <c r="Q465" i="1" s="1"/>
  <c r="N464" i="1"/>
  <c r="Q464" i="1" s="1"/>
  <c r="N461" i="1"/>
  <c r="Q461" i="1" s="1"/>
  <c r="N435" i="1"/>
  <c r="Q435" i="1" s="1"/>
  <c r="N434" i="1"/>
  <c r="Q434" i="1" s="1"/>
  <c r="N433" i="1"/>
  <c r="Q433" i="1" s="1"/>
  <c r="N365" i="1"/>
  <c r="Q365" i="1" s="1"/>
  <c r="N364" i="1"/>
  <c r="Q364" i="1" s="1"/>
  <c r="N363" i="1"/>
  <c r="Q363" i="1" s="1"/>
  <c r="N362" i="1"/>
  <c r="Q362" i="1" s="1"/>
  <c r="N361" i="1"/>
  <c r="Q361" i="1" s="1"/>
  <c r="N347" i="1"/>
  <c r="Q347" i="1" s="1"/>
  <c r="N346" i="1"/>
  <c r="Q346" i="1" s="1"/>
  <c r="N345" i="1"/>
  <c r="Q345" i="1" s="1"/>
  <c r="N359" i="1"/>
  <c r="Q359" i="1" s="1"/>
  <c r="N358" i="1"/>
  <c r="Q358" i="1" s="1"/>
  <c r="N357" i="1"/>
  <c r="Q357" i="1" s="1"/>
  <c r="N356" i="1"/>
  <c r="Q356" i="1" s="1"/>
  <c r="N355" i="1"/>
  <c r="Q355" i="1" s="1"/>
  <c r="N354" i="1"/>
  <c r="Q354" i="1" s="1"/>
  <c r="N353" i="1"/>
  <c r="Q353" i="1" s="1"/>
  <c r="N352" i="1"/>
  <c r="Q352" i="1" s="1"/>
  <c r="N351" i="1"/>
  <c r="Q351" i="1" s="1"/>
  <c r="N332" i="1"/>
  <c r="Q332" i="1" s="1"/>
  <c r="N331" i="1"/>
  <c r="Q331" i="1" s="1"/>
  <c r="N330" i="1"/>
  <c r="Q330" i="1" s="1"/>
  <c r="N207" i="1"/>
  <c r="Q207" i="1" s="1"/>
  <c r="N206" i="1"/>
  <c r="Q206" i="1" s="1"/>
  <c r="N205" i="1"/>
  <c r="Q205" i="1" s="1"/>
  <c r="N204" i="1"/>
  <c r="Q204" i="1" s="1"/>
  <c r="N203" i="1"/>
  <c r="Q203" i="1" s="1"/>
  <c r="N186" i="1" l="1"/>
  <c r="Q186" i="1" s="1"/>
  <c r="N185" i="1"/>
  <c r="Q185" i="1" s="1"/>
  <c r="N184" i="1"/>
  <c r="Q184" i="1" s="1"/>
  <c r="N183" i="1"/>
  <c r="Q183" i="1" s="1"/>
  <c r="N201" i="1"/>
  <c r="Q201" i="1" s="1"/>
  <c r="N200" i="1"/>
  <c r="Q200" i="1" s="1"/>
  <c r="N199" i="1"/>
  <c r="Q199" i="1" s="1"/>
  <c r="N198" i="1"/>
  <c r="Q198" i="1" s="1"/>
  <c r="N197" i="1"/>
  <c r="Q197" i="1" s="1"/>
  <c r="N196" i="1"/>
  <c r="Q196" i="1" s="1"/>
  <c r="N195" i="1"/>
  <c r="Q195" i="1" s="1"/>
  <c r="N194" i="1"/>
  <c r="Q194" i="1" s="1"/>
  <c r="N193" i="1"/>
  <c r="Q193" i="1" s="1"/>
  <c r="N192" i="1"/>
  <c r="Q192" i="1" s="1"/>
  <c r="N191" i="1"/>
  <c r="Q191" i="1" s="1"/>
  <c r="N190" i="1"/>
  <c r="Q190" i="1" s="1"/>
  <c r="N164" i="1"/>
  <c r="Q164" i="1" s="1"/>
  <c r="N163" i="1"/>
  <c r="Q163" i="1" s="1"/>
  <c r="N162" i="1"/>
  <c r="Q162" i="1" s="1"/>
  <c r="J560" i="1" l="1"/>
  <c r="R560" i="1" s="1"/>
  <c r="J558" i="1" l="1"/>
  <c r="R558" i="1" s="1"/>
  <c r="J557" i="1"/>
  <c r="R557" i="1" s="1"/>
  <c r="J556" i="1"/>
  <c r="R556" i="1" s="1"/>
  <c r="N555" i="1"/>
  <c r="Q555" i="1" s="1"/>
  <c r="J555" i="1"/>
  <c r="N553" i="1"/>
  <c r="Q553" i="1" s="1"/>
  <c r="J553" i="1"/>
  <c r="N551" i="1"/>
  <c r="Q551" i="1" s="1"/>
  <c r="J551" i="1"/>
  <c r="J542" i="1"/>
  <c r="R542" i="1" s="1"/>
  <c r="J541" i="1"/>
  <c r="J540" i="1"/>
  <c r="R540" i="1" s="1"/>
  <c r="J458" i="1"/>
  <c r="N458" i="1"/>
  <c r="Q458" i="1" s="1"/>
  <c r="J477" i="1"/>
  <c r="R477" i="1" s="1"/>
  <c r="J476" i="1"/>
  <c r="R476" i="1" s="1"/>
  <c r="J475" i="1"/>
  <c r="R475" i="1" s="1"/>
  <c r="J474" i="1"/>
  <c r="R474" i="1" s="1"/>
  <c r="J473" i="1"/>
  <c r="R473" i="1" s="1"/>
  <c r="J471" i="1"/>
  <c r="R471" i="1" s="1"/>
  <c r="J470" i="1"/>
  <c r="R470" i="1" s="1"/>
  <c r="J469" i="1"/>
  <c r="R469" i="1" s="1"/>
  <c r="J468" i="1"/>
  <c r="R468" i="1" s="1"/>
  <c r="J467" i="1"/>
  <c r="R467" i="1" s="1"/>
  <c r="J466" i="1"/>
  <c r="R466" i="1" s="1"/>
  <c r="J465" i="1"/>
  <c r="R465" i="1" s="1"/>
  <c r="J464" i="1"/>
  <c r="R464" i="1" s="1"/>
  <c r="N463" i="1"/>
  <c r="Q463" i="1" s="1"/>
  <c r="J463" i="1"/>
  <c r="J461" i="1"/>
  <c r="R461" i="1" s="1"/>
  <c r="N460" i="1"/>
  <c r="Q460" i="1" s="1"/>
  <c r="J460" i="1"/>
  <c r="N457" i="1"/>
  <c r="Q457" i="1" s="1"/>
  <c r="J457" i="1"/>
  <c r="J435" i="1"/>
  <c r="R435" i="1" s="1"/>
  <c r="J434" i="1"/>
  <c r="R434" i="1" s="1"/>
  <c r="J433" i="1"/>
  <c r="R433" i="1" s="1"/>
  <c r="R453" i="1" l="1"/>
  <c r="R541" i="1"/>
  <c r="R547" i="1" s="1"/>
  <c r="R463" i="1"/>
  <c r="R551" i="1"/>
  <c r="R555" i="1"/>
  <c r="R553" i="1"/>
  <c r="R458" i="1"/>
  <c r="R457" i="1"/>
  <c r="R460" i="1"/>
  <c r="J363" i="1"/>
  <c r="R363" i="1" s="1"/>
  <c r="J354" i="1"/>
  <c r="R354" i="1" s="1"/>
  <c r="J351" i="1"/>
  <c r="R351" i="1" s="1"/>
  <c r="J365" i="1"/>
  <c r="R365" i="1" s="1"/>
  <c r="J364" i="1"/>
  <c r="R364" i="1" s="1"/>
  <c r="J362" i="1"/>
  <c r="R362" i="1" s="1"/>
  <c r="J361" i="1"/>
  <c r="R361" i="1" s="1"/>
  <c r="J359" i="1"/>
  <c r="R359" i="1" s="1"/>
  <c r="J358" i="1"/>
  <c r="R358" i="1" s="1"/>
  <c r="J357" i="1"/>
  <c r="R357" i="1" s="1"/>
  <c r="J356" i="1"/>
  <c r="R356" i="1" s="1"/>
  <c r="J355" i="1"/>
  <c r="R355" i="1" s="1"/>
  <c r="J353" i="1"/>
  <c r="R353" i="1" s="1"/>
  <c r="J352" i="1"/>
  <c r="R352" i="1" s="1"/>
  <c r="N350" i="1"/>
  <c r="Q350" i="1" s="1"/>
  <c r="J350" i="1"/>
  <c r="N349" i="1"/>
  <c r="Q349" i="1" s="1"/>
  <c r="J349" i="1"/>
  <c r="J347" i="1"/>
  <c r="R347" i="1" s="1"/>
  <c r="J346" i="1"/>
  <c r="R346" i="1" s="1"/>
  <c r="J345" i="1"/>
  <c r="R345" i="1" s="1"/>
  <c r="N344" i="1"/>
  <c r="Q344" i="1" s="1"/>
  <c r="J344" i="1"/>
  <c r="N342" i="1"/>
  <c r="Q342" i="1" s="1"/>
  <c r="J342" i="1"/>
  <c r="J332" i="1"/>
  <c r="R332" i="1" s="1"/>
  <c r="J331" i="1"/>
  <c r="R331" i="1" s="1"/>
  <c r="J330" i="1"/>
  <c r="R330" i="1" s="1"/>
  <c r="J164" i="1"/>
  <c r="R164" i="1" s="1"/>
  <c r="J163" i="1"/>
  <c r="R163" i="1" s="1"/>
  <c r="J162" i="1"/>
  <c r="R162" i="1" s="1"/>
  <c r="R176" i="1" s="1"/>
  <c r="J205" i="1"/>
  <c r="R205" i="1" s="1"/>
  <c r="J206" i="1"/>
  <c r="R206" i="1" s="1"/>
  <c r="J207" i="1"/>
  <c r="R207" i="1" s="1"/>
  <c r="J183" i="1"/>
  <c r="R183" i="1" s="1"/>
  <c r="J184" i="1"/>
  <c r="R184" i="1" s="1"/>
  <c r="J185" i="1"/>
  <c r="R185" i="1" s="1"/>
  <c r="J186" i="1"/>
  <c r="R186" i="1" s="1"/>
  <c r="J199" i="1"/>
  <c r="R199" i="1" s="1"/>
  <c r="J200" i="1"/>
  <c r="R200" i="1" s="1"/>
  <c r="J189" i="1"/>
  <c r="J188" i="1"/>
  <c r="J190" i="1"/>
  <c r="R190" i="1" s="1"/>
  <c r="J191" i="1"/>
  <c r="R191" i="1" s="1"/>
  <c r="J192" i="1"/>
  <c r="R192" i="1" s="1"/>
  <c r="J193" i="1"/>
  <c r="R193" i="1" s="1"/>
  <c r="J194" i="1"/>
  <c r="R194" i="1" s="1"/>
  <c r="J195" i="1"/>
  <c r="R195" i="1" s="1"/>
  <c r="J196" i="1"/>
  <c r="R196" i="1" s="1"/>
  <c r="J197" i="1"/>
  <c r="R197" i="1" s="1"/>
  <c r="J198" i="1"/>
  <c r="R198" i="1" s="1"/>
  <c r="J204" i="1"/>
  <c r="R204" i="1" s="1"/>
  <c r="J203" i="1"/>
  <c r="R203" i="1" s="1"/>
  <c r="J201" i="1"/>
  <c r="R201" i="1" s="1"/>
  <c r="J182" i="1"/>
  <c r="J180" i="1"/>
  <c r="N180" i="1"/>
  <c r="Q180" i="1" s="1"/>
  <c r="N182" i="1"/>
  <c r="Q182" i="1" s="1"/>
  <c r="N188" i="1"/>
  <c r="Q188" i="1" s="1"/>
  <c r="N189" i="1"/>
  <c r="Q189" i="1" s="1"/>
  <c r="R338" i="1" l="1"/>
  <c r="R561" i="1"/>
  <c r="R350" i="1"/>
  <c r="R189" i="1"/>
  <c r="R478" i="1"/>
  <c r="R182" i="1"/>
  <c r="R349" i="1"/>
  <c r="R342" i="1"/>
  <c r="R344" i="1"/>
  <c r="R180" i="1"/>
  <c r="R188" i="1"/>
  <c r="N674" i="1"/>
  <c r="Q674" i="1" s="1"/>
  <c r="N673" i="1"/>
  <c r="Q673" i="1" s="1"/>
  <c r="N621" i="1"/>
  <c r="Q621" i="1" s="1"/>
  <c r="N620" i="1"/>
  <c r="Q620" i="1" s="1"/>
  <c r="N570" i="1"/>
  <c r="Q570" i="1" s="1"/>
  <c r="N569" i="1"/>
  <c r="Q569" i="1" s="1"/>
  <c r="N487" i="1"/>
  <c r="Q487" i="1" s="1"/>
  <c r="N486" i="1"/>
  <c r="Q486" i="1" s="1"/>
  <c r="N375" i="1"/>
  <c r="Q375" i="1" s="1"/>
  <c r="N374" i="1"/>
  <c r="Q374" i="1" s="1"/>
  <c r="R208" i="1" l="1"/>
  <c r="R366" i="1"/>
  <c r="B67" i="1"/>
  <c r="N222" i="1"/>
  <c r="Q222" i="1" s="1"/>
  <c r="N221" i="1"/>
  <c r="Q221" i="1" s="1"/>
  <c r="N371" i="1" l="1"/>
  <c r="Q371" i="1" s="1"/>
  <c r="J371" i="1"/>
  <c r="O395" i="1"/>
  <c r="L395" i="1"/>
  <c r="N395" i="1" s="1"/>
  <c r="J395" i="1"/>
  <c r="N483" i="1"/>
  <c r="Q483" i="1" s="1"/>
  <c r="J483" i="1"/>
  <c r="O507" i="1"/>
  <c r="L507" i="1"/>
  <c r="N507" i="1" s="1"/>
  <c r="J507" i="1"/>
  <c r="N567" i="1"/>
  <c r="Q567" i="1" s="1"/>
  <c r="J567" i="1"/>
  <c r="N566" i="1"/>
  <c r="Q566" i="1" s="1"/>
  <c r="J566" i="1"/>
  <c r="O589" i="1"/>
  <c r="L589" i="1"/>
  <c r="N589" i="1" s="1"/>
  <c r="J589" i="1"/>
  <c r="O588" i="1"/>
  <c r="L588" i="1"/>
  <c r="N588" i="1" s="1"/>
  <c r="J588" i="1"/>
  <c r="N617" i="1"/>
  <c r="Q617" i="1" s="1"/>
  <c r="J617" i="1"/>
  <c r="O635" i="1"/>
  <c r="L635" i="1"/>
  <c r="N635" i="1" s="1"/>
  <c r="J635" i="1"/>
  <c r="N699" i="1"/>
  <c r="Q699" i="1" s="1"/>
  <c r="N698" i="1"/>
  <c r="Q698" i="1" s="1"/>
  <c r="N697" i="1"/>
  <c r="Q697" i="1" s="1"/>
  <c r="O689" i="1"/>
  <c r="O688" i="1"/>
  <c r="O687" i="1"/>
  <c r="L689" i="1"/>
  <c r="N689" i="1" s="1"/>
  <c r="L688" i="1"/>
  <c r="N688" i="1" s="1"/>
  <c r="L687" i="1"/>
  <c r="N687" i="1" s="1"/>
  <c r="N686" i="1"/>
  <c r="Q686" i="1" s="1"/>
  <c r="N684" i="1"/>
  <c r="Q684" i="1" s="1"/>
  <c r="N683" i="1"/>
  <c r="Q683" i="1" s="1"/>
  <c r="N681" i="1"/>
  <c r="Q681" i="1" s="1"/>
  <c r="N679" i="1"/>
  <c r="Q679" i="1" s="1"/>
  <c r="N677" i="1"/>
  <c r="Q677" i="1" s="1"/>
  <c r="N671" i="1"/>
  <c r="Q671" i="1" s="1"/>
  <c r="N670" i="1"/>
  <c r="Q670" i="1" s="1"/>
  <c r="N672" i="1"/>
  <c r="Q672" i="1" s="1"/>
  <c r="N669" i="1"/>
  <c r="Q669" i="1" s="1"/>
  <c r="N645" i="1"/>
  <c r="Q645" i="1" s="1"/>
  <c r="N644" i="1"/>
  <c r="Q644" i="1" s="1"/>
  <c r="O637" i="1"/>
  <c r="L637" i="1"/>
  <c r="N637" i="1" s="1"/>
  <c r="O636" i="1"/>
  <c r="L636" i="1"/>
  <c r="N636" i="1" s="1"/>
  <c r="N634" i="1"/>
  <c r="Q634" i="1" s="1"/>
  <c r="N632" i="1"/>
  <c r="Q632" i="1" s="1"/>
  <c r="N631" i="1"/>
  <c r="Q631" i="1" s="1"/>
  <c r="N630" i="1"/>
  <c r="Q630" i="1" s="1"/>
  <c r="N628" i="1"/>
  <c r="Q628" i="1" s="1"/>
  <c r="N626" i="1"/>
  <c r="Q626" i="1" s="1"/>
  <c r="N624" i="1"/>
  <c r="Q624" i="1" s="1"/>
  <c r="N619" i="1"/>
  <c r="Q619" i="1" s="1"/>
  <c r="N618" i="1"/>
  <c r="Q618" i="1" s="1"/>
  <c r="N616" i="1"/>
  <c r="Q616" i="1" s="1"/>
  <c r="O590" i="1"/>
  <c r="L590" i="1"/>
  <c r="N590" i="1" s="1"/>
  <c r="N587" i="1"/>
  <c r="Q587" i="1" s="1"/>
  <c r="N585" i="1"/>
  <c r="Q585" i="1" s="1"/>
  <c r="N584" i="1"/>
  <c r="Q584" i="1" s="1"/>
  <c r="N583" i="1"/>
  <c r="Q583" i="1" s="1"/>
  <c r="N581" i="1"/>
  <c r="Q581" i="1" s="1"/>
  <c r="N579" i="1"/>
  <c r="Q579" i="1" s="1"/>
  <c r="N577" i="1"/>
  <c r="Q577" i="1" s="1"/>
  <c r="N575" i="1"/>
  <c r="Q575" i="1" s="1"/>
  <c r="N573" i="1"/>
  <c r="Q573" i="1" s="1"/>
  <c r="N568" i="1"/>
  <c r="Q568" i="1" s="1"/>
  <c r="N565" i="1"/>
  <c r="Q565" i="1" s="1"/>
  <c r="N517" i="1"/>
  <c r="Q517" i="1" s="1"/>
  <c r="N519" i="1"/>
  <c r="Q519" i="1" s="1"/>
  <c r="N516" i="1"/>
  <c r="Q516" i="1" s="1"/>
  <c r="O509" i="1"/>
  <c r="L509" i="1"/>
  <c r="N509" i="1" s="1"/>
  <c r="O508" i="1"/>
  <c r="L508" i="1"/>
  <c r="N508" i="1" s="1"/>
  <c r="O506" i="1"/>
  <c r="L506" i="1"/>
  <c r="N506" i="1" s="1"/>
  <c r="N505" i="1"/>
  <c r="Q505" i="1" s="1"/>
  <c r="J506" i="1"/>
  <c r="N503" i="1"/>
  <c r="Q503" i="1" s="1"/>
  <c r="N502" i="1"/>
  <c r="Q502" i="1" s="1"/>
  <c r="N501" i="1"/>
  <c r="Q501" i="1" s="1"/>
  <c r="N499" i="1"/>
  <c r="Q499" i="1" s="1"/>
  <c r="N497" i="1"/>
  <c r="Q497" i="1" s="1"/>
  <c r="N495" i="1"/>
  <c r="Q495" i="1" s="1"/>
  <c r="N493" i="1"/>
  <c r="Q493" i="1" s="1"/>
  <c r="N491" i="1"/>
  <c r="Q491" i="1" s="1"/>
  <c r="N490" i="1"/>
  <c r="Q490" i="1" s="1"/>
  <c r="N485" i="1"/>
  <c r="Q485" i="1" s="1"/>
  <c r="N484" i="1"/>
  <c r="Q484" i="1" s="1"/>
  <c r="N482" i="1"/>
  <c r="Q482" i="1" s="1"/>
  <c r="N407" i="1"/>
  <c r="Q407" i="1" s="1"/>
  <c r="N406" i="1"/>
  <c r="Q406" i="1" s="1"/>
  <c r="N405" i="1"/>
  <c r="Q405" i="1" s="1"/>
  <c r="N404" i="1"/>
  <c r="Q404" i="1" s="1"/>
  <c r="O397" i="1"/>
  <c r="L397" i="1"/>
  <c r="N397" i="1" s="1"/>
  <c r="O396" i="1"/>
  <c r="L396" i="1"/>
  <c r="N396" i="1" s="1"/>
  <c r="O394" i="1"/>
  <c r="L394" i="1"/>
  <c r="N394" i="1" s="1"/>
  <c r="N393" i="1"/>
  <c r="Q393" i="1" s="1"/>
  <c r="J394" i="1"/>
  <c r="N391" i="1"/>
  <c r="Q391" i="1" s="1"/>
  <c r="N390" i="1"/>
  <c r="Q390" i="1" s="1"/>
  <c r="N389" i="1"/>
  <c r="Q389" i="1" s="1"/>
  <c r="N387" i="1"/>
  <c r="Q387" i="1" s="1"/>
  <c r="N385" i="1"/>
  <c r="Q385" i="1" s="1"/>
  <c r="N383" i="1"/>
  <c r="Q383" i="1" s="1"/>
  <c r="N381" i="1"/>
  <c r="Q381" i="1" s="1"/>
  <c r="N379" i="1"/>
  <c r="Q379" i="1" s="1"/>
  <c r="N378" i="1"/>
  <c r="Q378" i="1" s="1"/>
  <c r="N373" i="1"/>
  <c r="Q373" i="1" s="1"/>
  <c r="N372" i="1"/>
  <c r="Q372" i="1" s="1"/>
  <c r="N370" i="1"/>
  <c r="Q370" i="1" s="1"/>
  <c r="N289" i="1"/>
  <c r="Q289" i="1" s="1"/>
  <c r="N288" i="1"/>
  <c r="Q288" i="1" s="1"/>
  <c r="N287" i="1"/>
  <c r="Q287" i="1" s="1"/>
  <c r="N286" i="1"/>
  <c r="Q286" i="1" s="1"/>
  <c r="O279" i="1"/>
  <c r="L279" i="1"/>
  <c r="N279" i="1" s="1"/>
  <c r="O278" i="1"/>
  <c r="L278" i="1"/>
  <c r="N278" i="1" s="1"/>
  <c r="O277" i="1"/>
  <c r="L277" i="1"/>
  <c r="N277" i="1" s="1"/>
  <c r="O276" i="1"/>
  <c r="L276" i="1"/>
  <c r="N276" i="1" s="1"/>
  <c r="N226" i="1"/>
  <c r="Q226" i="1" s="1"/>
  <c r="N225" i="1"/>
  <c r="Q225" i="1" s="1"/>
  <c r="N85" i="1"/>
  <c r="Q85" i="1" s="1"/>
  <c r="N84" i="1"/>
  <c r="Q84" i="1" s="1"/>
  <c r="N83" i="1"/>
  <c r="Q83" i="1" s="1"/>
  <c r="N82" i="1"/>
  <c r="Q82" i="1" s="1"/>
  <c r="N81" i="1"/>
  <c r="Q81" i="1" s="1"/>
  <c r="N271" i="1"/>
  <c r="Q271" i="1" s="1"/>
  <c r="N272" i="1"/>
  <c r="Q272" i="1" s="1"/>
  <c r="O230" i="1"/>
  <c r="N230" i="1"/>
  <c r="O231" i="1"/>
  <c r="N231" i="1"/>
  <c r="N269" i="1"/>
  <c r="Q269" i="1" s="1"/>
  <c r="N267" i="1"/>
  <c r="Q267" i="1" s="1"/>
  <c r="N265" i="1"/>
  <c r="Q265" i="1" s="1"/>
  <c r="N263" i="1"/>
  <c r="Q263" i="1" s="1"/>
  <c r="O261" i="1"/>
  <c r="N261" i="1"/>
  <c r="N259" i="1"/>
  <c r="Q259" i="1" s="1"/>
  <c r="N257" i="1"/>
  <c r="Q257" i="1" s="1"/>
  <c r="O255" i="1"/>
  <c r="N255" i="1"/>
  <c r="N254" i="1"/>
  <c r="Q254" i="1" s="1"/>
  <c r="N252" i="1"/>
  <c r="Q252" i="1" s="1"/>
  <c r="N250" i="1"/>
  <c r="Q250" i="1" s="1"/>
  <c r="N248" i="1"/>
  <c r="Q248" i="1" s="1"/>
  <c r="N247" i="1"/>
  <c r="Q247" i="1" s="1"/>
  <c r="N245" i="1"/>
  <c r="Q245" i="1" s="1"/>
  <c r="N244" i="1"/>
  <c r="Q244" i="1" s="1"/>
  <c r="N242" i="1"/>
  <c r="Q242" i="1" s="1"/>
  <c r="N241" i="1"/>
  <c r="Q241" i="1" s="1"/>
  <c r="N239" i="1"/>
  <c r="Q239" i="1" s="1"/>
  <c r="N237" i="1"/>
  <c r="Q237" i="1" s="1"/>
  <c r="N235" i="1"/>
  <c r="Q235" i="1" s="1"/>
  <c r="N233" i="1"/>
  <c r="Q233" i="1" s="1"/>
  <c r="N228" i="1"/>
  <c r="Q228" i="1" s="1"/>
  <c r="N275" i="1"/>
  <c r="Q275" i="1" s="1"/>
  <c r="N273" i="1"/>
  <c r="Q273" i="1" s="1"/>
  <c r="N220" i="1"/>
  <c r="Q220" i="1" s="1"/>
  <c r="N219" i="1"/>
  <c r="Q219" i="1" s="1"/>
  <c r="N218" i="1"/>
  <c r="Q218" i="1" s="1"/>
  <c r="N212" i="1"/>
  <c r="Q212" i="1" s="1"/>
  <c r="R483" i="1" l="1"/>
  <c r="R371" i="1"/>
  <c r="Q395" i="1"/>
  <c r="R395" i="1" s="1"/>
  <c r="R566" i="1"/>
  <c r="Q507" i="1"/>
  <c r="R507" i="1" s="1"/>
  <c r="R567" i="1"/>
  <c r="R617" i="1"/>
  <c r="Q588" i="1"/>
  <c r="R588" i="1" s="1"/>
  <c r="Q589" i="1"/>
  <c r="R589" i="1" s="1"/>
  <c r="Q506" i="1"/>
  <c r="R506" i="1" s="1"/>
  <c r="Q509" i="1"/>
  <c r="Q394" i="1"/>
  <c r="R394" i="1" s="1"/>
  <c r="Q508" i="1"/>
  <c r="Q635" i="1"/>
  <c r="R635" i="1" s="1"/>
  <c r="Q689" i="1"/>
  <c r="Q688" i="1"/>
  <c r="Q687" i="1"/>
  <c r="Q637" i="1"/>
  <c r="Q636" i="1"/>
  <c r="Q590" i="1"/>
  <c r="Q397" i="1"/>
  <c r="Q396" i="1"/>
  <c r="Q230" i="1"/>
  <c r="Q279" i="1"/>
  <c r="Q278" i="1"/>
  <c r="Q277" i="1"/>
  <c r="Q276" i="1"/>
  <c r="Q231" i="1"/>
  <c r="Q261" i="1"/>
  <c r="Q255" i="1"/>
  <c r="J674" i="1" l="1"/>
  <c r="R674" i="1" s="1"/>
  <c r="J673" i="1"/>
  <c r="R673" i="1" s="1"/>
  <c r="J621" i="1"/>
  <c r="R621" i="1" s="1"/>
  <c r="J620" i="1"/>
  <c r="R620" i="1" s="1"/>
  <c r="J570" i="1"/>
  <c r="R570" i="1" s="1"/>
  <c r="J569" i="1"/>
  <c r="R569" i="1" s="1"/>
  <c r="J486" i="1"/>
  <c r="R486" i="1" s="1"/>
  <c r="J487" i="1"/>
  <c r="R487" i="1" s="1"/>
  <c r="J375" i="1"/>
  <c r="R375" i="1" s="1"/>
  <c r="J374" i="1"/>
  <c r="R374" i="1" s="1"/>
  <c r="J221" i="1"/>
  <c r="R221" i="1" s="1"/>
  <c r="J222" i="1"/>
  <c r="R222" i="1" s="1"/>
  <c r="J269" i="1" l="1"/>
  <c r="R269" i="1" s="1"/>
  <c r="J687" i="1" l="1"/>
  <c r="R687" i="1" s="1"/>
  <c r="J688" i="1"/>
  <c r="R688" i="1" s="1"/>
  <c r="J689" i="1"/>
  <c r="R689" i="1" s="1"/>
  <c r="J686" i="1"/>
  <c r="R686" i="1" s="1"/>
  <c r="J684" i="1"/>
  <c r="R684" i="1" s="1"/>
  <c r="J683" i="1"/>
  <c r="R683" i="1" s="1"/>
  <c r="J645" i="1"/>
  <c r="R645" i="1" s="1"/>
  <c r="J644" i="1"/>
  <c r="R644" i="1" s="1"/>
  <c r="J681" i="1"/>
  <c r="R681" i="1" s="1"/>
  <c r="J679" i="1"/>
  <c r="R679" i="1" s="1"/>
  <c r="J677" i="1"/>
  <c r="R677" i="1" s="1"/>
  <c r="J672" i="1"/>
  <c r="R672" i="1" s="1"/>
  <c r="J671" i="1"/>
  <c r="R671" i="1" s="1"/>
  <c r="J670" i="1"/>
  <c r="R670" i="1" s="1"/>
  <c r="J669" i="1"/>
  <c r="R669" i="1" s="1"/>
  <c r="J637" i="1"/>
  <c r="R637" i="1" s="1"/>
  <c r="J636" i="1"/>
  <c r="R636" i="1" s="1"/>
  <c r="J634" i="1"/>
  <c r="R634" i="1" s="1"/>
  <c r="J632" i="1"/>
  <c r="R632" i="1" s="1"/>
  <c r="J631" i="1"/>
  <c r="R631" i="1" s="1"/>
  <c r="J630" i="1"/>
  <c r="R630" i="1" s="1"/>
  <c r="J626" i="1"/>
  <c r="R626" i="1" s="1"/>
  <c r="J628" i="1"/>
  <c r="R628" i="1" s="1"/>
  <c r="J624" i="1"/>
  <c r="R624" i="1" s="1"/>
  <c r="J619" i="1"/>
  <c r="R619" i="1" s="1"/>
  <c r="J618" i="1"/>
  <c r="R618" i="1" s="1"/>
  <c r="J616" i="1"/>
  <c r="R616" i="1" s="1"/>
  <c r="J590" i="1"/>
  <c r="R590" i="1" s="1"/>
  <c r="J587" i="1"/>
  <c r="R587" i="1" s="1"/>
  <c r="J585" i="1"/>
  <c r="R585" i="1" s="1"/>
  <c r="J584" i="1"/>
  <c r="R584" i="1" s="1"/>
  <c r="J583" i="1"/>
  <c r="R583" i="1" s="1"/>
  <c r="J573" i="1"/>
  <c r="R573" i="1" s="1"/>
  <c r="J568" i="1"/>
  <c r="R568" i="1" s="1"/>
  <c r="J565" i="1"/>
  <c r="R565" i="1" s="1"/>
  <c r="J519" i="1"/>
  <c r="R519" i="1" s="1"/>
  <c r="J517" i="1"/>
  <c r="R517" i="1" s="1"/>
  <c r="J516" i="1"/>
  <c r="R516" i="1" s="1"/>
  <c r="J509" i="1"/>
  <c r="R509" i="1" s="1"/>
  <c r="J508" i="1"/>
  <c r="R508" i="1" s="1"/>
  <c r="J505" i="1"/>
  <c r="R505" i="1" s="1"/>
  <c r="J503" i="1"/>
  <c r="R503" i="1" s="1"/>
  <c r="J502" i="1"/>
  <c r="R502" i="1" s="1"/>
  <c r="J501" i="1"/>
  <c r="R501" i="1" s="1"/>
  <c r="J499" i="1"/>
  <c r="R499" i="1" s="1"/>
  <c r="J497" i="1"/>
  <c r="R497" i="1" s="1"/>
  <c r="J495" i="1"/>
  <c r="R495" i="1" s="1"/>
  <c r="J493" i="1"/>
  <c r="R493" i="1" s="1"/>
  <c r="J491" i="1"/>
  <c r="R491" i="1" s="1"/>
  <c r="J490" i="1"/>
  <c r="R490" i="1" s="1"/>
  <c r="J485" i="1"/>
  <c r="R485" i="1" s="1"/>
  <c r="J484" i="1"/>
  <c r="R484" i="1" s="1"/>
  <c r="J482" i="1"/>
  <c r="R482" i="1" s="1"/>
  <c r="J407" i="1"/>
  <c r="R407" i="1" s="1"/>
  <c r="J406" i="1"/>
  <c r="R406" i="1" s="1"/>
  <c r="J405" i="1"/>
  <c r="R405" i="1" s="1"/>
  <c r="J404" i="1"/>
  <c r="R404" i="1" s="1"/>
  <c r="J397" i="1"/>
  <c r="R397" i="1" s="1"/>
  <c r="J396" i="1"/>
  <c r="R396" i="1" s="1"/>
  <c r="J393" i="1"/>
  <c r="R393" i="1" s="1"/>
  <c r="J391" i="1"/>
  <c r="R391" i="1" s="1"/>
  <c r="J390" i="1"/>
  <c r="R390" i="1" s="1"/>
  <c r="J389" i="1"/>
  <c r="R389" i="1" s="1"/>
  <c r="J387" i="1"/>
  <c r="R387" i="1" s="1"/>
  <c r="J385" i="1"/>
  <c r="R385" i="1" s="1"/>
  <c r="J383" i="1"/>
  <c r="R383" i="1" s="1"/>
  <c r="J381" i="1"/>
  <c r="R381" i="1" s="1"/>
  <c r="J379" i="1"/>
  <c r="R379" i="1" s="1"/>
  <c r="J378" i="1"/>
  <c r="R378" i="1" s="1"/>
  <c r="J373" i="1"/>
  <c r="R373" i="1" s="1"/>
  <c r="J372" i="1"/>
  <c r="R372" i="1" s="1"/>
  <c r="J370" i="1"/>
  <c r="R370" i="1" s="1"/>
  <c r="J287" i="1"/>
  <c r="R287" i="1" s="1"/>
  <c r="J288" i="1"/>
  <c r="R288" i="1" s="1"/>
  <c r="J289" i="1"/>
  <c r="R289" i="1" s="1"/>
  <c r="J286" i="1"/>
  <c r="R286" i="1" s="1"/>
  <c r="R408" i="1" l="1"/>
  <c r="R646" i="1"/>
  <c r="R638" i="1"/>
  <c r="R690" i="1"/>
  <c r="R520" i="1"/>
  <c r="R510" i="1"/>
  <c r="R398" i="1"/>
  <c r="R290" i="1"/>
  <c r="J276" i="1"/>
  <c r="R276" i="1" s="1"/>
  <c r="J277" i="1"/>
  <c r="R277" i="1" s="1"/>
  <c r="J278" i="1"/>
  <c r="R278" i="1" s="1"/>
  <c r="J279" i="1"/>
  <c r="R279" i="1" s="1"/>
  <c r="J275" i="1"/>
  <c r="R275" i="1" s="1"/>
  <c r="J273" i="1"/>
  <c r="R273" i="1" s="1"/>
  <c r="J272" i="1"/>
  <c r="R272" i="1" s="1"/>
  <c r="J271" i="1"/>
  <c r="R271" i="1" s="1"/>
  <c r="J226" i="1" l="1"/>
  <c r="R226" i="1" s="1"/>
  <c r="J225" i="1"/>
  <c r="R225" i="1" s="1"/>
  <c r="J220" i="1"/>
  <c r="R220" i="1" s="1"/>
  <c r="J219" i="1"/>
  <c r="R219" i="1" s="1"/>
  <c r="J218" i="1"/>
  <c r="R218" i="1" s="1"/>
  <c r="J212" i="1"/>
  <c r="R212" i="1" s="1"/>
  <c r="J83" i="1"/>
  <c r="R83" i="1" s="1"/>
  <c r="J84" i="1"/>
  <c r="R84" i="1" s="1"/>
  <c r="J85" i="1"/>
  <c r="R85" i="1" s="1"/>
  <c r="J699" i="1" l="1"/>
  <c r="R699" i="1" s="1"/>
  <c r="J698" i="1"/>
  <c r="R698" i="1" s="1"/>
  <c r="J697" i="1"/>
  <c r="R697" i="1" s="1"/>
  <c r="B702" i="1"/>
  <c r="B701" i="1"/>
  <c r="B700" i="1"/>
  <c r="J579" i="1"/>
  <c r="R579" i="1" s="1"/>
  <c r="J581" i="1"/>
  <c r="R581" i="1" s="1"/>
  <c r="J577" i="1"/>
  <c r="R577" i="1" s="1"/>
  <c r="J575" i="1"/>
  <c r="R575" i="1" s="1"/>
  <c r="J267" i="1"/>
  <c r="R267" i="1" s="1"/>
  <c r="J265" i="1"/>
  <c r="R265" i="1" s="1"/>
  <c r="J263" i="1"/>
  <c r="R263" i="1" s="1"/>
  <c r="J261" i="1"/>
  <c r="R261" i="1" s="1"/>
  <c r="J259" i="1"/>
  <c r="R259" i="1" s="1"/>
  <c r="J257" i="1"/>
  <c r="R257" i="1" s="1"/>
  <c r="J254" i="1"/>
  <c r="R254" i="1" s="1"/>
  <c r="J255" i="1"/>
  <c r="R255" i="1" s="1"/>
  <c r="J252" i="1"/>
  <c r="R252" i="1" s="1"/>
  <c r="J250" i="1"/>
  <c r="R250" i="1" s="1"/>
  <c r="J248" i="1"/>
  <c r="R248" i="1" s="1"/>
  <c r="J247" i="1"/>
  <c r="R247" i="1" s="1"/>
  <c r="J245" i="1"/>
  <c r="R245" i="1" s="1"/>
  <c r="J244" i="1"/>
  <c r="R244" i="1" s="1"/>
  <c r="J242" i="1"/>
  <c r="R242" i="1" s="1"/>
  <c r="J241" i="1"/>
  <c r="R241" i="1" s="1"/>
  <c r="J239" i="1"/>
  <c r="R239" i="1" s="1"/>
  <c r="J237" i="1"/>
  <c r="R237" i="1" s="1"/>
  <c r="J235" i="1"/>
  <c r="R235" i="1" s="1"/>
  <c r="J233" i="1"/>
  <c r="R233" i="1" s="1"/>
  <c r="J230" i="1"/>
  <c r="R230" i="1" s="1"/>
  <c r="J231" i="1"/>
  <c r="R231" i="1" s="1"/>
  <c r="J228" i="1"/>
  <c r="R228" i="1" s="1"/>
  <c r="J82" i="1"/>
  <c r="R82" i="1" s="1"/>
  <c r="J81" i="1"/>
  <c r="R81" i="1" s="1"/>
  <c r="R700" i="1" l="1"/>
  <c r="R591" i="1"/>
  <c r="R280" i="1"/>
  <c r="R86" i="1"/>
  <c r="B706" i="1"/>
  <c r="B705" i="1"/>
  <c r="B704" i="1"/>
  <c r="B703" i="1"/>
  <c r="B66" i="1"/>
  <c r="R703" i="1" l="1"/>
  <c r="R704" i="1"/>
  <c r="R705" i="1" l="1"/>
  <c r="R706" i="1" s="1"/>
</calcChain>
</file>

<file path=xl/sharedStrings.xml><?xml version="1.0" encoding="utf-8"?>
<sst xmlns="http://schemas.openxmlformats.org/spreadsheetml/2006/main" count="1131" uniqueCount="328">
  <si>
    <t>S#</t>
  </si>
  <si>
    <t>CSI NO</t>
  </si>
  <si>
    <t>QTY.</t>
  </si>
  <si>
    <t>DETAIL #</t>
  </si>
  <si>
    <t>LS</t>
  </si>
  <si>
    <t>SUPERVISION</t>
  </si>
  <si>
    <t>DIVISION 01 - GENERAL REQUIREMENTS</t>
  </si>
  <si>
    <t>Subtotal</t>
  </si>
  <si>
    <t>DIVISION 09 - FINISHES</t>
  </si>
  <si>
    <t>Calc.</t>
  </si>
  <si>
    <t>MOBILIZATION</t>
  </si>
  <si>
    <t>GYPSUM BOARD ASSEMBLIES</t>
  </si>
  <si>
    <t>DIVISION 04 - MASONRY</t>
  </si>
  <si>
    <t>UNIT MASONRY</t>
  </si>
  <si>
    <t>PAINTING</t>
  </si>
  <si>
    <t>DESCRIPTION</t>
  </si>
  <si>
    <t>DWG #</t>
  </si>
  <si>
    <t xml:space="preserve">                                                   </t>
  </si>
  <si>
    <t xml:space="preserve">BIDDER NAME:  </t>
  </si>
  <si>
    <t>UNIT</t>
  </si>
  <si>
    <t xml:space="preserve"> ID:  </t>
  </si>
  <si>
    <t>PERMITS</t>
  </si>
  <si>
    <t>Total.</t>
  </si>
  <si>
    <t>Add Contractor's overhead &amp; profit @ 15%</t>
  </si>
  <si>
    <t>G.Total</t>
  </si>
  <si>
    <t>Please review prices before submission of bid</t>
  </si>
  <si>
    <t>BOND &amp; INSURANCE</t>
  </si>
  <si>
    <t>SUBMITTALS &amp; SAMPLES</t>
  </si>
  <si>
    <t>TEMPORARY FACILITIES &amp; CONTROLS</t>
  </si>
  <si>
    <t>PROJECT SCHEDULE</t>
  </si>
  <si>
    <t>CLOSEOUT PROCEDURES</t>
  </si>
  <si>
    <t>LABOR</t>
  </si>
  <si>
    <t>TOTAL COST</t>
  </si>
  <si>
    <t>Manhour / Unit</t>
  </si>
  <si>
    <t>Add wastage of materials</t>
  </si>
  <si>
    <t>MATERIAL  (PER UNIT)</t>
  </si>
  <si>
    <t>COST</t>
  </si>
  <si>
    <t>$/HOUR</t>
  </si>
  <si>
    <t>EQUIPMENT (PER UNIT)</t>
  </si>
  <si>
    <t>COMPOSITE RATE/UNIT</t>
  </si>
  <si>
    <t>TOTAL QTY.</t>
  </si>
  <si>
    <t># OF BLDG.</t>
  </si>
  <si>
    <t>CMU WALL</t>
  </si>
  <si>
    <t>SPLIT FACE CMU WALL</t>
  </si>
  <si>
    <t>REBARS GRADE 60</t>
  </si>
  <si>
    <t>LB</t>
  </si>
  <si>
    <t>SF</t>
  </si>
  <si>
    <t>(1 HR) TYPE 1 &amp; 2, GWB EXTERIOR WALL (5196 LF)</t>
  </si>
  <si>
    <t>(2 HR) TYPE 5, EXTERIOR GWB WALL (85 LF)</t>
  </si>
  <si>
    <t>(2 HR) TYPE 6, INTERIOR GWB WALL (116 LF)</t>
  </si>
  <si>
    <t>(1 HR) TYPE 20, INTERIOR GWB WALL (2392 LF)</t>
  </si>
  <si>
    <t>(1 HR) TYPE 21, INTERIOR GWB WALL (12 LF)</t>
  </si>
  <si>
    <t>TYPE 23, INTERIOR GWB WALL (125 LF)</t>
  </si>
  <si>
    <t>(1 HR) TYPE 24A, INTERIOR GWB WALL (3302 LF)</t>
  </si>
  <si>
    <t>(2 HR) TYPE 26, INTERIOR GWB WALL (149 LF)</t>
  </si>
  <si>
    <t>(2 HR) TYPE 27, INTERIOR GWB WALL (24 LF)</t>
  </si>
  <si>
    <t>(2 HR) TYPE 28, GWB EXTERIOR WALL (38 LF)</t>
  </si>
  <si>
    <t>(2 HR) TYPE 29, GWB EXTERIOR WALL (10 LF)</t>
  </si>
  <si>
    <t>(2 HR) TYPE 30, GWB INTERIOR WALL (362 LF)</t>
  </si>
  <si>
    <t>(2 HR) TYPE 31, GWB INTERIOR WALL (55 LF)</t>
  </si>
  <si>
    <t>(2 HR) TYPE 32, GWB INTERIOR WALL (30 LF)</t>
  </si>
  <si>
    <t>(2 HR) TYPE 33, GWB INTERIOR WALL (28 LF)</t>
  </si>
  <si>
    <t>(1 HR) TYPE 32, GWB INTERIOR WALL (162 LF)</t>
  </si>
  <si>
    <t>TYPE 23, GWB UNIT INTERIOR WALL (11847 LF)</t>
  </si>
  <si>
    <t>TYPE 23, GWB UNIT INTERIOR FURRING WALL (744 LF)</t>
  </si>
  <si>
    <t>GWB UNIT INTERIOR UNDERCOUNTER WALLL (1023 LF)</t>
  </si>
  <si>
    <t>BLDG - CLUBHOUSE</t>
  </si>
  <si>
    <t>(1 HR) TYPE 1 &amp; 2, GWB EXTERIOR WALL (386 LF)</t>
  </si>
  <si>
    <t>TYPE 23, INTERIOR GWB WALL (155 LF)</t>
  </si>
  <si>
    <t>(1 HR) TYPE 21, INTERIOR GWB WALL (185 LF)</t>
  </si>
  <si>
    <t>TYPE 22, INTERIOR GWB WALL (76 LF)</t>
  </si>
  <si>
    <t>TRASH ENCLOSURE</t>
  </si>
  <si>
    <t>FACE BRICK</t>
  </si>
  <si>
    <t>LF</t>
  </si>
  <si>
    <t>FIBER CEMENT LAP SIDING</t>
  </si>
  <si>
    <t>GWB CEILING</t>
  </si>
  <si>
    <t>DOORS &amp; FRAME PAINT. (1265 EA)</t>
  </si>
  <si>
    <t>GWB WALL PAINT</t>
  </si>
  <si>
    <t>42"H GUARD RAIL PAINT</t>
  </si>
  <si>
    <t>GWB CEILING PAINT</t>
  </si>
  <si>
    <t>EXTERIOR PAINT</t>
  </si>
  <si>
    <t>EXTERIOR SIDING PAINT</t>
  </si>
  <si>
    <t>(6"H) Trim PAINT</t>
  </si>
  <si>
    <t>(8"H) Trim PAINT</t>
  </si>
  <si>
    <t>(4"H) Trim PAINT</t>
  </si>
  <si>
    <t>TYPE 23, INTERIOR GWB WALL (1337 LF)</t>
  </si>
  <si>
    <t>DOORS &amp; FRAME PAINT. (133 EA)</t>
  </si>
  <si>
    <t>TYPE 23, INTERIOR GWB WALL (1628 LF)</t>
  </si>
  <si>
    <t>DOORS &amp; FRAME PAINT. (151 EA)</t>
  </si>
  <si>
    <t>CULTURED STONE</t>
  </si>
  <si>
    <t>FACE BRICKWATERTABLE</t>
  </si>
  <si>
    <t>DOORS &amp; FRAME PAINT. (20 EA)</t>
  </si>
  <si>
    <t>(4") EXPOSURE FIBER CEMENT LAP SIDING</t>
  </si>
  <si>
    <t>(5/4"x8") FIBER CEMENT TRIM</t>
  </si>
  <si>
    <t>(5/4"x4") FIBER CEMENT TRIM</t>
  </si>
  <si>
    <t>(5/4"x12") FIBER CEMENT TRIM</t>
  </si>
  <si>
    <t>TYPE 23, INTERIOR GWB WALL (30 LF)</t>
  </si>
  <si>
    <t>DOORS &amp; FRAME PAINT. (3 EA)</t>
  </si>
  <si>
    <t>(5/4"x8") FIBER CEMENT TRIM PAINT</t>
  </si>
  <si>
    <t>(5/4"x4") FIBER CEMENT TRIM PAINT</t>
  </si>
  <si>
    <t>(5/4"x12") FIBER CEMENT TRIM PAINT</t>
  </si>
  <si>
    <t>GARAGE BLDG</t>
  </si>
  <si>
    <t>(5/4"x6") FIBER CEMENT TRIM</t>
  </si>
  <si>
    <t>(1 HR) TYPE 21, INTERIOR GWB WALL (136 LF)</t>
  </si>
  <si>
    <t>(5/8") TYPE "X" GWB CEILING
Note: Standard size 4x8; (3109 EA)</t>
  </si>
  <si>
    <t>(5/8") TYPE "C" GWB CEILING
Note: Standard size 4x8; (182 EA)</t>
  </si>
  <si>
    <t>(5/8", 2-LAYER) TYPE X, GYP. BD. ONE SIDE
Note: Standard size 4x8; (50 EA)</t>
  </si>
  <si>
    <t>(5/8", 2-LAYER) TYPE X, EXTERIOR GLASS-MAT GYP. BD. ONE SIDE
Note: Standard size 4x8; (50 EA)</t>
  </si>
  <si>
    <t>(5/8", 2-LAYER) TYPE X, GYP. BD. BOTH SIDE
Note: Standard size 4x8; (69 EA)</t>
  </si>
  <si>
    <t>(5/8", 1-LAYER) TYPE X, GYP. BD. BOTH SIDE
Note: Standard size 4x8; (1408 EA)</t>
  </si>
  <si>
    <t>(5/8", 1-LAYER) TYPE X, GYP. BD. BOTH SIDE
Note: Standard size 4x8; (7 EA)</t>
  </si>
  <si>
    <t>(5/8", 1-LAYER) TYPE X, GYP. BD. BOTH SIDE
Note: Standard size 4x8; (72 EA)</t>
  </si>
  <si>
    <t>(5/8", 1-LAYER) TYPE X, EXTERIOR GRADE GYP. BD. ONE SIDE
Note: Standard size 4x8; (972 EA)</t>
  </si>
  <si>
    <t>(5/8", 1-LAYER) TYPE X, SOUND DAMPENING GYP. BD. ONE SIDE
Note: Standard size 4x8; (972 EA)</t>
  </si>
  <si>
    <t>(5/8", 1-LAYER) TYPE X, GYP. BD. ONE SIDE
Note: Standard size 4x8; (44 EA)</t>
  </si>
  <si>
    <t>(5/8", 1-LAYER) TYPE X, EXTERIOR GLASS-MAT GYP. BD. ONE SIDE
Note: Standard size 4x8; (44 EA)</t>
  </si>
  <si>
    <t>(5/8", 1-LAYER) TYPE X, GYP. BD. ONE SIDE
Note: Standard size 4x8; (1312 EA)</t>
  </si>
  <si>
    <t>(5/8", 1-LAYER) TYPE X, GYP. BD. ONE SIDE
Note: Standard size 4x8; (7 EA)</t>
  </si>
  <si>
    <t>(5/8", 1-LAYER) TYPE X, EXTERIOR GLASS-MAT GYP. BD. ONE SIDE
Note: Standard size 4x8; (7 EA)</t>
  </si>
  <si>
    <t>(5/8", 1-LAYER) TYPE X, GYP. BD. ONE SIDE
Note: Standard size 4x8; (11 EA)</t>
  </si>
  <si>
    <t>(5/8", 1-LAYER) TYPE X, GYP. BD. ONE SIDE
Note: Standard size 4x8; (3 EA)</t>
  </si>
  <si>
    <t>(5/8", 1-LAYER) TYPE X, GYP. BD. ONE SIDE
Note: Standard size 4x8; (106 EA)</t>
  </si>
  <si>
    <t>(5/8", 2-LAYER) TYPE X, GYP. BD. BOTH SIDE
Note: Standard size 4x8; (424 EA)</t>
  </si>
  <si>
    <t>(5/8", 1-LAYER) EXTERIOR GYP. SHEATHING ONE SIDE
Note: Standard size 4x8; (17 EA)</t>
  </si>
  <si>
    <t>(5/8", 1-LAYER) GYP. BD. ONE SIDE
Note: Standard size 4x8; (9 EA)</t>
  </si>
  <si>
    <t>(5/8", 2-LAYER) GYP. BD. BOTH SIDE
Note: Standard size 4x8; (17 EA)</t>
  </si>
  <si>
    <t>(5/8", 1-LAYER) TYPE X, GYP. BD. ONE SIDE
Note: Standard size 4x8; (48 EA)</t>
  </si>
  <si>
    <t>(5/8", 1-LAYER) TYPE X, GYP. BD. BOTH SIDE
Note: Standard size 4x8; (6977 EA)</t>
  </si>
  <si>
    <t>(5/8", 1-LAYER) TYPE X, GYP. BD. ONE SIDE
Note: Standard size 4x8; (220 EA)</t>
  </si>
  <si>
    <t>(5/8", 1-LAYER) TYPE X, GYP. BD. BOTH SIDE
Note: Standard size 4x8; (192 EA)</t>
  </si>
  <si>
    <t>(8x8x16) CMU WALL (1289 EA)</t>
  </si>
  <si>
    <t>(5/8") TYPE "X" GWB CEILING
Note: Standard size 4x8; (7253 EA)</t>
  </si>
  <si>
    <t>(5/8") TYPE "C" GWB CEILING
Note: Standard size 4x8; (330 EA)</t>
  </si>
  <si>
    <t>(5/8", 1-LAYER) TYPE X, GYP. BD. BOTH SIDE
Note: Standard size 4x8; (11574 EA)</t>
  </si>
  <si>
    <t>(5/8", 1-LAYER) TYPE X, GYP. BD. BOTH SIDE
Note: Standard size 4x8; (1853 EA)</t>
  </si>
  <si>
    <t>(5/8", 1-LAYER) TYPE X, GYP. BD. BOTH SIDE
Note: Standard size 4x8; (6533 EA)</t>
  </si>
  <si>
    <t>(5/8", 1-LAYER) TYPE X, GYP. BD. ONE SIDE
Note: Standard size 4x8; (3738 EA)</t>
  </si>
  <si>
    <t>(1 HR) EXTERIOR GWB WALL (990 LF)</t>
  </si>
  <si>
    <t>(1 HR) EXTERIOR GWB WALL (998 LF)</t>
  </si>
  <si>
    <t>(1 HR) INTERIOR DEMISING GWB WALL (279 LF)</t>
  </si>
  <si>
    <t>(1 HR) INTERIOR GWB WALL (161 LF)</t>
  </si>
  <si>
    <t>(1 HR) INTERIOR DEMISING GWB WALL (720 LF)</t>
  </si>
  <si>
    <t>(1 HR) INTERIOR GWB WALL (235 LF)</t>
  </si>
  <si>
    <t>BUILDING - TYPE 1</t>
  </si>
  <si>
    <t>BUILDING - TYPE 2</t>
  </si>
  <si>
    <t>BUILDING - TYPE 3</t>
  </si>
  <si>
    <t>(5/8") TYPE "X" GWB CEILING
Note: Standard size 4x8; (1695 EA)</t>
  </si>
  <si>
    <t>(5/8") TYPE "C" GWB CEILING
Note: Standard size 4x8; (140 EA)</t>
  </si>
  <si>
    <t>(5/8", 1-LAYER) TYPE X, GYP. BD. BOTH SIDE
Note: Standard size 4x8; (3507 EA)</t>
  </si>
  <si>
    <t>(5/8", 1-LAYER) TYPE X, GYP. BD. BOTH SIDE
Note: Standard size 4x8; (287 EA)</t>
  </si>
  <si>
    <t>(5/8", 1-LAYER) TYPE X, GYP. BD. BOTH SIDE
Note: Standard size 4x8; (634 EA)</t>
  </si>
  <si>
    <t>(5/8", 1-LAYER) TYPE X, GYP. BD. ONE SIDE
Note: Standard size 4x8; (912 EA)</t>
  </si>
  <si>
    <t>MAINTENANCE BLDG.</t>
  </si>
  <si>
    <t>(5/8") TYPE "X" GWB CEILING
Note: Standard size 4x8; (189 EA)</t>
  </si>
  <si>
    <t>(5/8", 1-LAYER) TYPE X, GYP. BD. BOTH SIDE
Note: Standard size 4x8; (162 EA)</t>
  </si>
  <si>
    <t>(5/8", 1-LAYER) TYPE X, GYP. BD. BOTH SIDE
Note: Standard size 4x8; (66 EA)</t>
  </si>
  <si>
    <t>(5/8", 1-LAYER) TYPE X, GYP. BD. BOTH SIDE
Note: Standard size 4x8; (136 EA)</t>
  </si>
  <si>
    <t>(5/8", 1-LAYER) TYPE X, GYP. BD. ONE SIDE
Note: Standard size 4x8; (102 EA)</t>
  </si>
  <si>
    <t>(5/8", 1-LAYER) TYPE X, GYP. BD. ONE SIDE
Note: Standard size 4x8; (27 EA)</t>
  </si>
  <si>
    <t>(5/8") TYPE "X" GWB CEILING
Note: Standard size 4x8; (15 EA)</t>
  </si>
  <si>
    <t>(5/8", 1-LAYER) TYPE X, GYP. BD. BOTH SIDE
Note: Standard size 4x8; (16 EA)</t>
  </si>
  <si>
    <t>(1 HR) EXTERIOR GWB WALL (231 LF)</t>
  </si>
  <si>
    <t>(5/8") TYPE "X" GWB CEILING
Note: Standard size 4x8; (167 EA)</t>
  </si>
  <si>
    <t>(5/8", 1-LAYER) TYPE X, GYP. BD. BOTH SIDE
Note: Standard size 4x8; (232 EA)</t>
  </si>
  <si>
    <t>(5/8", 1-LAYER) TYPE X, GYP. BD. ONE SIDE
Note: Standard size 4x8; (196 EA)</t>
  </si>
  <si>
    <t>(8x8x16) SPLIT FACE CMU WALL (656 EA)</t>
  </si>
  <si>
    <t>(12x8x16) SPLIT FACE CMU WALL (223 EA)</t>
  </si>
  <si>
    <t>NAILING</t>
  </si>
  <si>
    <t>EA</t>
  </si>
  <si>
    <t>TAPE &amp; FLOAT</t>
  </si>
  <si>
    <t>A-4.11</t>
  </si>
  <si>
    <t>A-4.15</t>
  </si>
  <si>
    <t>A-3.11 to 
A-4.13</t>
  </si>
  <si>
    <t>A-3.11 to 
A-4.15</t>
  </si>
  <si>
    <t>A-4.22</t>
  </si>
  <si>
    <t>A-4.21</t>
  </si>
  <si>
    <t>A-4.32</t>
  </si>
  <si>
    <t>A-4.31</t>
  </si>
  <si>
    <t>A-8.14</t>
  </si>
  <si>
    <t>A-8.10</t>
  </si>
  <si>
    <t>A-8.15</t>
  </si>
  <si>
    <t>A-9.20</t>
  </si>
  <si>
    <t>A-9.21</t>
  </si>
  <si>
    <t>A-9.10</t>
  </si>
  <si>
    <t>DIVISION 08 - OPENING</t>
  </si>
  <si>
    <t>HOLLOW METAL DOORS, FRAMES AND HARDWARE</t>
  </si>
  <si>
    <t>WOOD DOORS</t>
  </si>
  <si>
    <t>DIVISION 06 - WOOD, PLASTIC AND COMPOSITES</t>
  </si>
  <si>
    <t>DOOR 10 - (2)(2'6"X6'8") HC W/ WD FRAME. (42 EA)</t>
  </si>
  <si>
    <t>DOOR 11 - (2'4"X6'8") HC W/ WD FRAME. (6 EA)</t>
  </si>
  <si>
    <t>DOOR 13 - (2'0"X6'0") HC W/ WD FRAME. (54 EA)</t>
  </si>
  <si>
    <t>DOOR 17 - (2)(1'10"X6'8") HC W/ WD FRAME. (42 EA)</t>
  </si>
  <si>
    <t>DOOR 18 - (1'6"X6'8") HC W/ WD FRAME. (71 EA)</t>
  </si>
  <si>
    <t>DOOR 19 - (2)(1'6"X6'8") HC W/ WD FRAME. (47 EA)</t>
  </si>
  <si>
    <t>DOOR 4 - (2'10"X6'8") HC W/ WD FRAME. (629 EA)</t>
  </si>
  <si>
    <t>DOOR 6 - (2)(2'10"X6'8") HC W/ WD FRAME. (53 EA)</t>
  </si>
  <si>
    <t>DOOR 8 - (2'8"X6'8") HC W/ WD FRAME. (11 EA)</t>
  </si>
  <si>
    <t>DOOR 9 - (2'6"X6'8") HC W/ WD FRAME. (11 EA)</t>
  </si>
  <si>
    <t>DOOR 1 - (3'X6'8") HM W/ WD FRAME. (100 EA)</t>
  </si>
  <si>
    <t>DOOR 5 - (2'10"X6'8") HC W/ WD FRAME. (71 EA)</t>
  </si>
  <si>
    <t>VINYL WINDOWS</t>
  </si>
  <si>
    <t xml:space="preserve">(1X4) DOOR CASING </t>
  </si>
  <si>
    <t xml:space="preserve">(1X4) WINDOW CASING </t>
  </si>
  <si>
    <t>TYPE A WINDOW. (12 EA) - (3'x6') VINYL</t>
  </si>
  <si>
    <t>TYPE B WINDOW. (162 EA) - (2)(3'x6') VINYL</t>
  </si>
  <si>
    <t>TYPE G WINDOW. (20 EA) - (4'x6') VINYL</t>
  </si>
  <si>
    <t>TYPE D WINDOW. (9 EA) - (3)(2'6"x6') VINYL</t>
  </si>
  <si>
    <t>TYPE AA WINDOW. (5 EA) - (3'x6') VINYL</t>
  </si>
  <si>
    <t>(1X4) WINDOW SILL</t>
  </si>
  <si>
    <t>DOOR 1 - (3'X6'8") HM W/ WD FRAME. (12 EA)</t>
  </si>
  <si>
    <t>DOOR 10 - (2)(2'6"X6'8") HC W/ WD FRAME. (2 EA)</t>
  </si>
  <si>
    <t>DOOR 11 - (2'4"X6'8") HC W/ WD FRAME. (2 EA)</t>
  </si>
  <si>
    <t>DOOR 12 - (2'2"X6'8") HC W/ WD FRAME. (2 EA)</t>
  </si>
  <si>
    <t>DOOR 13 - (2'0"X6'0") HC W/ WD FRAME. (3 EA)</t>
  </si>
  <si>
    <t>DOOR 14 - (2)(2'X6'8") HC W/ WD FRAME. (4 EA)</t>
  </si>
  <si>
    <t>DOOR 15 - (3'X6'8") HC W/ WD FRAME. (1 EA)</t>
  </si>
  <si>
    <t>DOOR 18 - (1'6"X6'8") HC W/ WD FRAME. (1 EA)</t>
  </si>
  <si>
    <t>DOOR 4 - (2'10"X6'8") HC W/ WD FRAME. (63 EA)</t>
  </si>
  <si>
    <t>DOOR 5 - (2'10"X6'8") HC W/ WD FRAME. (1 EA)</t>
  </si>
  <si>
    <t>DOOR 6 - (2)(2'10"X6'8") HC W/ WD FRAME. (4 EA)</t>
  </si>
  <si>
    <t>DOOR 9 - (2'6"X6'8") HC W/ WD FRAME. (9 EA)</t>
  </si>
  <si>
    <t>TYPE A WINDOW. (9 EA) - (3'x6') VINYL</t>
  </si>
  <si>
    <t>TYPE B WINDOW. (30 EA) - (2)(3'x6') VINYL</t>
  </si>
  <si>
    <t>TYPE G WINDOW. (5 EA) - (4'x6') VINYL</t>
  </si>
  <si>
    <t>TYPE C WINDOW. (10 EA) - (2'6"x6') VINYL</t>
  </si>
  <si>
    <t>TYPE E WINDOW. (1 EA) - (2'6"x6') VINYL</t>
  </si>
  <si>
    <t>DOOR 1 - (3'X6'8") HM W/ WD FRAME. (17 EA)</t>
  </si>
  <si>
    <t>DOOR 12 - (2'2"X6'8") HC W/ WD FRAME. (9 EA)</t>
  </si>
  <si>
    <t>DOOR 13 - (2'0"X6'0") HC W/ WD FRAME. (2 EA)</t>
  </si>
  <si>
    <t>DOOR 14 - (2)(2'X6'8") HC W/ WD FRAME. (2 EA)</t>
  </si>
  <si>
    <t>DOOR 4 - (2'10"X6'8") HC W/ WD FRAME. (94 EA)</t>
  </si>
  <si>
    <t>DOOR 5 - (2'10"X6'8") HC W/ WD FRAME. (3 EA)</t>
  </si>
  <si>
    <t>DOOR 9 - (2'6"X6'8") HC W/ WD FRAME. (8 EA)</t>
  </si>
  <si>
    <t>TYPE A WINDOW. (8 EA) - (3'x6') VINYL</t>
  </si>
  <si>
    <t>TYPE B WINDOW. (28 EA) - (2)(3'x6') VINYL</t>
  </si>
  <si>
    <t>TYPE C WINDOW. (14 EA) - (2'6"x6') VINYL</t>
  </si>
  <si>
    <t>TYPE G WINDOW. (17 EA) - (4'x6') VINYL</t>
  </si>
  <si>
    <t>DOOR 111 - (3'X7') HC W/ WD FRAME. (2 EA)</t>
  </si>
  <si>
    <t>DOOR 106 - (2)(3'X8') HM W/ WD FRAME. (5 EA)</t>
  </si>
  <si>
    <t>DOOR 107 - (3'X7') HC W/ WD FRAME. (5 EA)</t>
  </si>
  <si>
    <t>DOOR 108 - (2)(3'X7') HC W/ WD FRAME. (1 EA)</t>
  </si>
  <si>
    <t>DOOR 109 - (3'0"X7'0") HC W/ WD FRAME. (5 EA)</t>
  </si>
  <si>
    <t>TYPE AA WINDOW. (3 EA) - (3'x6') VINYL</t>
  </si>
  <si>
    <t>DOOR 103 - (3'X8') TEMP DOOR. (2 EA)</t>
  </si>
  <si>
    <t>DOOR 101 - (3'X7') INSUL. HM. (6 EA)</t>
  </si>
  <si>
    <t>DOOR 102 - (2)(3'X7') INSUL. HM. (3 EA)</t>
  </si>
  <si>
    <t>DOOR 104 - (3'X7') INSUL. HM. (12 EA)</t>
  </si>
  <si>
    <t>DOOR 105 - (2)(3'X7') INSUL. HM. (2 EA)</t>
  </si>
  <si>
    <t>DOOR 107 - (3'X7) HC W/ WD FRAME. (4 EA)</t>
  </si>
  <si>
    <t>DOOR 110 - (2)(3'X7) HC W/ WD FRAME. (1 EA)</t>
  </si>
  <si>
    <t>DOOR 111 - (3'X7) HC W/ WD FRAME. (2 EA)</t>
  </si>
  <si>
    <t>DOOR 101 - (3'X7') INSUL. HM. (1 EA)</t>
  </si>
  <si>
    <t>DOOR 22 - (2'10"X7') INSUL. HM. (2 EA)</t>
  </si>
  <si>
    <t>DOOR 23 - (3'X7') INSUL. HM. (8 EA)</t>
  </si>
  <si>
    <t>DOOR 2 - (3'X6'6") TEMP DOOR. (4 EA)</t>
  </si>
  <si>
    <t>DOOR 3 - (2)(3'X6'6") TEMP DOOR. (2 EA)</t>
  </si>
  <si>
    <t>DOOR 23 - (3'X7') INSUL. HM. (3 EA)</t>
  </si>
  <si>
    <t>CULTURED STONE HEADER</t>
  </si>
  <si>
    <t>CULTURED STONE SILL</t>
  </si>
  <si>
    <t>(5/4x8) FIBER CEMENT TRIM</t>
  </si>
  <si>
    <t>(5/4x6) FIBER CEMENT TRIM</t>
  </si>
  <si>
    <t>(5/4x4) FIBER CEMENT TRIM</t>
  </si>
  <si>
    <t>(1"x4") FIBER CEMENT TRIM</t>
  </si>
  <si>
    <t>(2X8) PRIMED FASCIA TRIM</t>
  </si>
  <si>
    <t>(2X4) FIBER CEMENT TRIM</t>
  </si>
  <si>
    <t>(5/4x2) FIBER CEMENT TRIM</t>
  </si>
  <si>
    <t>CULTURED STONE WATERTABLE</t>
  </si>
  <si>
    <t>(2x10) LEDGER</t>
  </si>
  <si>
    <t>SIMPSON H3</t>
  </si>
  <si>
    <t>SIMPSON HU46</t>
  </si>
  <si>
    <t>SIMPSON H10A</t>
  </si>
  <si>
    <t>SIMPSON META16</t>
  </si>
  <si>
    <t>CORRIDOR FLOOR TRUSSES</t>
  </si>
  <si>
    <t>BALCONY FLOOR TRUSSES</t>
  </si>
  <si>
    <t>PRE-ENGINEERED ROOF TRUSSES</t>
  </si>
  <si>
    <t>(18"D) FLOOR TRUSSES</t>
  </si>
  <si>
    <t>(2x10) ROOF RAFTER</t>
  </si>
  <si>
    <t>(2x12) STAIR LANDING</t>
  </si>
  <si>
    <t>(2x12) STAIR STRINGER</t>
  </si>
  <si>
    <t>(2x10) HEADER BEAM</t>
  </si>
  <si>
    <t>(2x12) HEADER BEAM</t>
  </si>
  <si>
    <t>(2x12) P.T BEAM</t>
  </si>
  <si>
    <t>(2x4) WOOD BLOCKING</t>
  </si>
  <si>
    <t>(1-3/4"x9-1/2") LVL BEAM</t>
  </si>
  <si>
    <t>(3-1/2x5-1/2) P.T PSL POST (4 EA)</t>
  </si>
  <si>
    <t>SIMPSON HTS20</t>
  </si>
  <si>
    <t>SIMPSON HTT4</t>
  </si>
  <si>
    <t>SIMPSON ABU44Z</t>
  </si>
  <si>
    <t>SIMPSON ABU66Z</t>
  </si>
  <si>
    <t>(2x6) P.T WOOD POST (10 EA)</t>
  </si>
  <si>
    <t>(4x4) P.T WOOD POST (17 EA)</t>
  </si>
  <si>
    <t>(4x6) P.T WOOD POST (8 EA)</t>
  </si>
  <si>
    <t>(6x6) P.T WOOD POST (2 EA)</t>
  </si>
  <si>
    <t>(2x6) P.T WOOD POST (414 EA)</t>
  </si>
  <si>
    <t>(6x6) P.T WOOD POST (153 EA)</t>
  </si>
  <si>
    <t>(2x6) LEDGER</t>
  </si>
  <si>
    <t>(1-3/4"x11-7/8") LVL BEAM</t>
  </si>
  <si>
    <t>(4x4) P.T WOOD POST (16 EA)</t>
  </si>
  <si>
    <t>SIMPSON H2.5A</t>
  </si>
  <si>
    <t>WOOD FRAMING</t>
  </si>
  <si>
    <t>(2x6) Wood studs @ 16" O.C</t>
  </si>
  <si>
    <t>(2x6) Top &amp; Bottom track.</t>
  </si>
  <si>
    <t>(2x6) WOOD STUD</t>
  </si>
  <si>
    <t>(2x6) TOP &amp; BOTTOM TRACK</t>
  </si>
  <si>
    <t>ROUGH CARPENTRY</t>
  </si>
  <si>
    <t>(2x4) Wood studs @ 16" O.C</t>
  </si>
  <si>
    <t>(2x4) Top &amp; Bottom track.</t>
  </si>
  <si>
    <t>(2x4) WOOD STUD</t>
  </si>
  <si>
    <t>(2x4) TOP &amp; BOTTOM TRACK</t>
  </si>
  <si>
    <t>(1 HR) TYPE 1 &amp; 2, GWB EXTERIOR WALL (91 LF)</t>
  </si>
  <si>
    <t>(3/4") T&amp;G PLYWOOD SUBFLOOR SHEATHING
Note: Standard size 4x8; (2474 EA)</t>
  </si>
  <si>
    <t>(5/8") PLYWOOD ROOF SHEATHING
Note: Standard size 4x8; (1489 EA)</t>
  </si>
  <si>
    <t>(5/8") PLYWOOD SHEATHING
Note: Standard size 4x8; (1475 EA)</t>
  </si>
  <si>
    <t>(5/8") PLYWOOD SHEATHING
Note: Standard size 4x8; (49 EA)</t>
  </si>
  <si>
    <t>(5/8") PLYWOOD SHEATHING
Note: Standard size 4x8; (11 EA)</t>
  </si>
  <si>
    <t>(5/8") PLYWOOD SHEATHING
Note: Standard size 4x8; (3 EA)</t>
  </si>
  <si>
    <t>(3/4") T&amp;G PLYWOOD SUBFLOOR SHEATHING
Note: Standard size 4x8; (248 EA)</t>
  </si>
  <si>
    <t>(5/8") PLYWOOD ROOF SHEATHING
Note: Standard size 4x8; (308 EA)</t>
  </si>
  <si>
    <t>(5/8") PLYWOOD SHEATHING
Note: Standard size 4x8; (281 EA)</t>
  </si>
  <si>
    <t>(3/4") T&amp;G PLYWOOD SUBFLOOR SHEATHING
Note: Standard size 4x8; (234 EA)</t>
  </si>
  <si>
    <t>(5/8") PLYWOOD ROOF SHEATHING
Note: Standard size 4x8; (306 EA)</t>
  </si>
  <si>
    <t>(5/8") PLYWOOD SHEATHING
Note: Standard size 4x8; (284 EA)</t>
  </si>
  <si>
    <t>(5/8") PLYWOOD ROOF SHEATHING
Note: Standard size 4x8; (318 EA)</t>
  </si>
  <si>
    <t>(5/8") PLYWOOD SHEATHING
Note: Standard size 4x8; (110 EA)</t>
  </si>
  <si>
    <t>(5/8") PLYWOOD ROOF SHEATHING
Note: Standard size 4x8; (23 EA)</t>
  </si>
  <si>
    <t>(5/8") PLYWOOD SHEATHING
Note: Standard size 4x8; (26 EA)</t>
  </si>
  <si>
    <t>(5/8") PLYWOOD ROOF SHEATHING
Note: Standard size 4x8; (73 EA)</t>
  </si>
  <si>
    <t>(5/8") PLYWOOD SHEATHING
Note: Standard size 4x8; (66 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</si>
</sst>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000000"/>
    <numFmt numFmtId="167" formatCode="&quot;$&quot;#,##0"/>
    <numFmt numFmtId="168" formatCode="_(* #,##0.000_);_(* \(#,##0.000\);_(* &quot;-&quot;???_);_(@_)"/>
    <numFmt numFmtId="169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 tint="4.9989318521683403E-2"/>
      <name val="Calibri"/>
      <family val="1"/>
      <scheme val="minor"/>
    </font>
    <font>
      <sz val="36"/>
      <color theme="0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0"/>
      <color theme="0"/>
      <name val="Cambria"/>
      <family val="1"/>
      <scheme val="major"/>
    </font>
    <font>
      <u/>
      <sz val="9.35"/>
      <color theme="10"/>
      <name val="Calibri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 tint="4.9989318521683403E-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gray125">
        <bgColor theme="0"/>
      </patternFill>
    </fill>
    <fill>
      <patternFill patternType="darkTrellis"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0" fontId="4" fillId="0" borderId="0">
      <alignment vertical="center"/>
    </xf>
    <xf numFmtId="0" fontId="6" fillId="3" borderId="0" applyNumberFormat="0" applyBorder="0" applyProtection="0">
      <alignment horizontal="center" vertical="center"/>
    </xf>
    <xf numFmtId="0" fontId="6" fillId="4" borderId="0" applyNumberFormat="0" applyBorder="0" applyProtection="0">
      <alignment horizontal="center" vertical="center"/>
    </xf>
    <xf numFmtId="0" fontId="7" fillId="5" borderId="0" applyNumberFormat="0" applyBorder="0" applyAlignment="0" applyProtection="0"/>
    <xf numFmtId="0" fontId="5" fillId="2" borderId="0" applyNumberFormat="0" applyBorder="0" applyAlignment="0" applyProtection="0"/>
    <xf numFmtId="0" fontId="3" fillId="0" borderId="0"/>
    <xf numFmtId="0" fontId="3" fillId="6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8" borderId="11" applyBorder="0">
      <alignment horizontal="center" vertical="center"/>
    </xf>
    <xf numFmtId="0" fontId="2" fillId="9" borderId="11" applyBorder="0">
      <alignment horizontal="center" vertical="center"/>
    </xf>
    <xf numFmtId="0" fontId="2" fillId="10" borderId="15">
      <alignment horizontal="center" vertical="center"/>
    </xf>
    <xf numFmtId="0" fontId="1" fillId="8" borderId="11" applyBorder="0">
      <alignment horizontal="center" vertical="center"/>
    </xf>
  </cellStyleXfs>
  <cellXfs count="194">
    <xf numFmtId="0" fontId="0" fillId="0" borderId="0" xfId="0"/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center" vertical="center" wrapText="1"/>
    </xf>
    <xf numFmtId="166" fontId="2" fillId="7" borderId="1" xfId="0" applyNumberFormat="1" applyFont="1" applyFill="1" applyBorder="1" applyAlignment="1">
      <alignment horizontal="center" vertical="center" wrapText="1"/>
    </xf>
    <xf numFmtId="0" fontId="12" fillId="7" borderId="1" xfId="1" applyFont="1" applyFill="1" applyBorder="1" applyAlignment="1">
      <alignment horizontal="center" vertical="center" wrapText="1"/>
    </xf>
    <xf numFmtId="0" fontId="12" fillId="7" borderId="16" xfId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12" fillId="7" borderId="11" xfId="1" applyFont="1" applyFill="1" applyBorder="1" applyAlignment="1">
      <alignment horizontal="center" vertical="center" wrapText="1"/>
    </xf>
    <xf numFmtId="0" fontId="2" fillId="7" borderId="0" xfId="0" applyFont="1" applyFill="1" applyAlignment="1">
      <alignment vertical="center" wrapText="1"/>
    </xf>
    <xf numFmtId="0" fontId="2" fillId="7" borderId="10" xfId="7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horizontal="center" vertical="center" wrapText="1"/>
    </xf>
    <xf numFmtId="0" fontId="9" fillId="7" borderId="0" xfId="0" applyFont="1" applyFill="1" applyAlignment="1">
      <alignment vertical="center" wrapText="1"/>
    </xf>
    <xf numFmtId="0" fontId="2" fillId="7" borderId="0" xfId="0" applyFont="1" applyFill="1" applyAlignment="1">
      <alignment horizontal="center" vertical="center" wrapText="1"/>
    </xf>
    <xf numFmtId="14" fontId="2" fillId="7" borderId="0" xfId="0" applyNumberFormat="1" applyFont="1" applyFill="1" applyAlignment="1">
      <alignment vertical="center" wrapText="1"/>
    </xf>
    <xf numFmtId="0" fontId="10" fillId="7" borderId="0" xfId="0" applyFont="1" applyFill="1" applyAlignment="1">
      <alignment horizontal="right" vertical="center" wrapText="1"/>
    </xf>
    <xf numFmtId="0" fontId="2" fillId="7" borderId="0" xfId="0" applyFont="1" applyFill="1" applyAlignment="1">
      <alignment horizontal="right" vertical="center" wrapText="1"/>
    </xf>
    <xf numFmtId="0" fontId="10" fillId="7" borderId="0" xfId="0" applyFont="1" applyFill="1" applyAlignment="1">
      <alignment horizontal="right" vertical="center"/>
    </xf>
    <xf numFmtId="0" fontId="2" fillId="8" borderId="14" xfId="9" applyBorder="1" applyAlignment="1">
      <alignment horizontal="center" vertical="center" wrapText="1"/>
    </xf>
    <xf numFmtId="0" fontId="2" fillId="8" borderId="12" xfId="9" applyBorder="1" applyAlignment="1">
      <alignment horizontal="center" vertical="center" wrapText="1"/>
    </xf>
    <xf numFmtId="0" fontId="13" fillId="7" borderId="1" xfId="6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10" fillId="7" borderId="1" xfId="6" applyFont="1" applyFill="1" applyBorder="1" applyAlignment="1">
      <alignment horizontal="right" vertical="center" wrapText="1"/>
    </xf>
    <xf numFmtId="0" fontId="10" fillId="7" borderId="3" xfId="6" applyFont="1" applyFill="1" applyBorder="1" applyAlignment="1">
      <alignment horizontal="center" vertical="center" wrapText="1"/>
    </xf>
    <xf numFmtId="0" fontId="10" fillId="7" borderId="19" xfId="6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2" fillId="8" borderId="15" xfId="9" applyBorder="1" applyAlignment="1">
      <alignment horizontal="center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10" fillId="7" borderId="0" xfId="0" applyFont="1" applyFill="1" applyAlignment="1">
      <alignment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12" fillId="7" borderId="3" xfId="1" applyFont="1" applyFill="1" applyBorder="1" applyAlignment="1">
      <alignment horizontal="center" vertical="center" wrapText="1"/>
    </xf>
    <xf numFmtId="0" fontId="12" fillId="7" borderId="2" xfId="1" applyFont="1" applyFill="1" applyBorder="1" applyAlignment="1">
      <alignment horizontal="center" vertical="center" wrapText="1"/>
    </xf>
    <xf numFmtId="0" fontId="10" fillId="7" borderId="20" xfId="6" applyFont="1" applyFill="1" applyBorder="1" applyAlignment="1">
      <alignment horizontal="center" vertical="center" wrapText="1"/>
    </xf>
    <xf numFmtId="0" fontId="10" fillId="7" borderId="11" xfId="6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6" fillId="7" borderId="0" xfId="8" applyFont="1" applyFill="1" applyAlignment="1" applyProtection="1">
      <alignment horizontal="center" vertical="center" wrapText="1"/>
    </xf>
    <xf numFmtId="1" fontId="2" fillId="7" borderId="0" xfId="0" applyNumberFormat="1" applyFont="1" applyFill="1" applyAlignment="1">
      <alignment horizontal="center" vertical="center" wrapText="1"/>
    </xf>
    <xf numFmtId="1" fontId="9" fillId="7" borderId="0" xfId="0" applyNumberFormat="1" applyFont="1" applyFill="1" applyAlignment="1">
      <alignment horizontal="center" vertical="center" wrapText="1"/>
    </xf>
    <xf numFmtId="1" fontId="12" fillId="7" borderId="1" xfId="1" applyNumberFormat="1" applyFont="1" applyFill="1" applyBorder="1" applyAlignment="1">
      <alignment horizontal="center" vertical="center" wrapText="1"/>
    </xf>
    <xf numFmtId="1" fontId="13" fillId="7" borderId="1" xfId="1" applyNumberFormat="1" applyFont="1" applyFill="1" applyBorder="1" applyAlignment="1">
      <alignment horizontal="center" vertical="center" wrapText="1"/>
    </xf>
    <xf numFmtId="1" fontId="12" fillId="7" borderId="16" xfId="1" applyNumberFormat="1" applyFont="1" applyFill="1" applyBorder="1" applyAlignment="1">
      <alignment horizontal="center" vertical="center" wrapText="1"/>
    </xf>
    <xf numFmtId="1" fontId="10" fillId="7" borderId="3" xfId="6" applyNumberFormat="1" applyFont="1" applyFill="1" applyBorder="1" applyAlignment="1">
      <alignment horizontal="center" vertical="center" wrapText="1"/>
    </xf>
    <xf numFmtId="1" fontId="10" fillId="7" borderId="2" xfId="0" applyNumberFormat="1" applyFont="1" applyFill="1" applyBorder="1" applyAlignment="1">
      <alignment horizontal="center" vertical="center" wrapText="1"/>
    </xf>
    <xf numFmtId="1" fontId="10" fillId="7" borderId="1" xfId="0" applyNumberFormat="1" applyFont="1" applyFill="1" applyBorder="1" applyAlignment="1">
      <alignment horizontal="center" vertical="center" wrapText="1"/>
    </xf>
    <xf numFmtId="1" fontId="2" fillId="8" borderId="11" xfId="9" applyNumberFormat="1" applyBorder="1" applyAlignment="1">
      <alignment horizontal="center" vertical="center" wrapText="1"/>
    </xf>
    <xf numFmtId="1" fontId="12" fillId="7" borderId="3" xfId="1" applyNumberFormat="1" applyFont="1" applyFill="1" applyBorder="1" applyAlignment="1">
      <alignment horizontal="center" vertical="center" wrapText="1"/>
    </xf>
    <xf numFmtId="1" fontId="12" fillId="7" borderId="2" xfId="1" applyNumberFormat="1" applyFont="1" applyFill="1" applyBorder="1" applyAlignment="1">
      <alignment horizontal="center" vertical="center" wrapText="1"/>
    </xf>
    <xf numFmtId="0" fontId="12" fillId="7" borderId="19" xfId="1" applyFont="1" applyFill="1" applyBorder="1" applyAlignment="1">
      <alignment horizontal="center" vertical="center" wrapText="1"/>
    </xf>
    <xf numFmtId="0" fontId="12" fillId="7" borderId="20" xfId="1" applyFont="1" applyFill="1" applyBorder="1" applyAlignment="1">
      <alignment horizontal="center" vertical="center" wrapText="1"/>
    </xf>
    <xf numFmtId="0" fontId="1" fillId="7" borderId="0" xfId="0" applyFont="1" applyFill="1" applyAlignment="1">
      <alignment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right" vertical="center" wrapText="1"/>
    </xf>
    <xf numFmtId="2" fontId="1" fillId="7" borderId="1" xfId="0" applyNumberFormat="1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0" fontId="14" fillId="7" borderId="1" xfId="6" applyFont="1" applyFill="1" applyBorder="1" applyAlignment="1">
      <alignment horizontal="right" vertical="center" wrapText="1"/>
    </xf>
    <xf numFmtId="164" fontId="2" fillId="7" borderId="0" xfId="0" applyNumberFormat="1" applyFont="1" applyFill="1" applyAlignment="1">
      <alignment vertical="center" wrapText="1"/>
    </xf>
    <xf numFmtId="164" fontId="2" fillId="8" borderId="13" xfId="9" applyNumberFormat="1" applyBorder="1" applyAlignment="1">
      <alignment horizontal="center" vertical="center" wrapText="1"/>
    </xf>
    <xf numFmtId="164" fontId="12" fillId="7" borderId="7" xfId="1" applyNumberFormat="1" applyFont="1" applyFill="1" applyBorder="1" applyAlignment="1">
      <alignment horizontal="center" vertical="center" wrapText="1"/>
    </xf>
    <xf numFmtId="164" fontId="12" fillId="7" borderId="17" xfId="1" applyNumberFormat="1" applyFont="1" applyFill="1" applyBorder="1" applyAlignment="1">
      <alignment horizontal="center" vertical="center" wrapText="1"/>
    </xf>
    <xf numFmtId="164" fontId="10" fillId="7" borderId="8" xfId="6" applyNumberFormat="1" applyFont="1" applyFill="1" applyBorder="1" applyAlignment="1">
      <alignment horizontal="center" vertical="center" wrapText="1"/>
    </xf>
    <xf numFmtId="164" fontId="2" fillId="7" borderId="7" xfId="0" applyNumberFormat="1" applyFont="1" applyFill="1" applyBorder="1" applyAlignment="1">
      <alignment vertical="center" wrapText="1"/>
    </xf>
    <xf numFmtId="164" fontId="10" fillId="7" borderId="9" xfId="6" applyNumberFormat="1" applyFont="1" applyFill="1" applyBorder="1" applyAlignment="1">
      <alignment horizontal="center" vertical="center" wrapText="1"/>
    </xf>
    <xf numFmtId="164" fontId="10" fillId="7" borderId="7" xfId="6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3" fillId="7" borderId="11" xfId="1" applyFont="1" applyFill="1" applyBorder="1" applyAlignment="1">
      <alignment horizontal="center" vertical="center" wrapText="1"/>
    </xf>
    <xf numFmtId="167" fontId="13" fillId="7" borderId="7" xfId="1" applyNumberFormat="1" applyFont="1" applyFill="1" applyBorder="1" applyAlignment="1">
      <alignment horizontal="center" vertical="center" wrapText="1"/>
    </xf>
    <xf numFmtId="0" fontId="13" fillId="7" borderId="1" xfId="6" applyFont="1" applyFill="1" applyBorder="1" applyAlignment="1">
      <alignment horizontal="center" vertical="center" wrapText="1"/>
    </xf>
    <xf numFmtId="0" fontId="14" fillId="7" borderId="1" xfId="6" applyFont="1" applyFill="1" applyBorder="1" applyAlignment="1">
      <alignment horizontal="center" vertical="center" wrapText="1"/>
    </xf>
    <xf numFmtId="167" fontId="10" fillId="7" borderId="9" xfId="0" applyNumberFormat="1" applyFont="1" applyFill="1" applyBorder="1" applyAlignment="1">
      <alignment horizontal="center" vertical="center" wrapText="1"/>
    </xf>
    <xf numFmtId="167" fontId="10" fillId="7" borderId="7" xfId="0" applyNumberFormat="1" applyFont="1" applyFill="1" applyBorder="1" applyAlignment="1">
      <alignment horizontal="center" vertical="center" wrapText="1"/>
    </xf>
    <xf numFmtId="168" fontId="1" fillId="0" borderId="3" xfId="0" applyNumberFormat="1" applyFont="1" applyBorder="1" applyAlignment="1">
      <alignment horizontal="center" vertical="center" wrapText="1"/>
    </xf>
    <xf numFmtId="0" fontId="1" fillId="8" borderId="27" xfId="9" applyFont="1" applyBorder="1" applyAlignment="1">
      <alignment horizontal="center" vertical="center" wrapText="1"/>
    </xf>
    <xf numFmtId="0" fontId="1" fillId="8" borderId="28" xfId="9" applyFont="1" applyBorder="1" applyAlignment="1">
      <alignment horizontal="center" vertical="center" wrapText="1"/>
    </xf>
    <xf numFmtId="0" fontId="1" fillId="8" borderId="29" xfId="9" applyFont="1" applyBorder="1" applyAlignment="1">
      <alignment horizontal="center" vertical="center" wrapText="1"/>
    </xf>
    <xf numFmtId="166" fontId="1" fillId="7" borderId="28" xfId="0" applyNumberFormat="1" applyFont="1" applyFill="1" applyBorder="1" applyAlignment="1">
      <alignment horizontal="center" vertical="center" wrapText="1"/>
    </xf>
    <xf numFmtId="1" fontId="1" fillId="8" borderId="28" xfId="9" applyNumberFormat="1" applyFont="1" applyBorder="1" applyAlignment="1">
      <alignment horizontal="center" vertical="center" wrapText="1"/>
    </xf>
    <xf numFmtId="164" fontId="1" fillId="8" borderId="28" xfId="9" applyNumberFormat="1" applyFont="1" applyBorder="1" applyAlignment="1">
      <alignment horizontal="center" vertical="center" wrapText="1"/>
    </xf>
    <xf numFmtId="164" fontId="1" fillId="8" borderId="30" xfId="9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7" fontId="13" fillId="7" borderId="1" xfId="1" applyNumberFormat="1" applyFont="1" applyFill="1" applyBorder="1" applyAlignment="1">
      <alignment horizontal="center" vertical="center" wrapText="1"/>
    </xf>
    <xf numFmtId="167" fontId="10" fillId="7" borderId="3" xfId="6" applyNumberFormat="1" applyFont="1" applyFill="1" applyBorder="1" applyAlignment="1">
      <alignment horizontal="center" vertical="center" wrapText="1"/>
    </xf>
    <xf numFmtId="167" fontId="10" fillId="7" borderId="2" xfId="0" applyNumberFormat="1" applyFont="1" applyFill="1" applyBorder="1" applyAlignment="1">
      <alignment horizontal="center" vertical="center" wrapText="1"/>
    </xf>
    <xf numFmtId="167" fontId="10" fillId="7" borderId="1" xfId="0" applyNumberFormat="1" applyFont="1" applyFill="1" applyBorder="1" applyAlignment="1">
      <alignment horizontal="center" vertical="center" wrapText="1"/>
    </xf>
    <xf numFmtId="164" fontId="12" fillId="7" borderId="1" xfId="1" applyNumberFormat="1" applyFont="1" applyFill="1" applyBorder="1" applyAlignment="1">
      <alignment horizontal="center" vertical="center" wrapText="1"/>
    </xf>
    <xf numFmtId="164" fontId="10" fillId="7" borderId="3" xfId="6" applyNumberFormat="1" applyFont="1" applyFill="1" applyBorder="1" applyAlignment="1">
      <alignment horizontal="center" vertical="center" wrapText="1"/>
    </xf>
    <xf numFmtId="164" fontId="10" fillId="7" borderId="2" xfId="6" applyNumberFormat="1" applyFont="1" applyFill="1" applyBorder="1" applyAlignment="1">
      <alignment horizontal="center" vertical="center" wrapText="1"/>
    </xf>
    <xf numFmtId="164" fontId="10" fillId="7" borderId="1" xfId="6" applyNumberFormat="1" applyFont="1" applyFill="1" applyBorder="1" applyAlignment="1">
      <alignment horizontal="center" vertical="center" wrapText="1"/>
    </xf>
    <xf numFmtId="164" fontId="2" fillId="8" borderId="12" xfId="9" applyNumberFormat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center" wrapText="1"/>
    </xf>
    <xf numFmtId="166" fontId="13" fillId="7" borderId="16" xfId="0" applyNumberFormat="1" applyFont="1" applyFill="1" applyBorder="1" applyAlignment="1">
      <alignment horizontal="center" vertical="center" wrapText="1"/>
    </xf>
    <xf numFmtId="0" fontId="14" fillId="7" borderId="16" xfId="6" applyFont="1" applyFill="1" applyBorder="1" applyAlignment="1">
      <alignment horizontal="right" vertical="center" wrapText="1"/>
    </xf>
    <xf numFmtId="0" fontId="13" fillId="7" borderId="16" xfId="1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vertical="center" wrapText="1"/>
    </xf>
    <xf numFmtId="169" fontId="10" fillId="7" borderId="1" xfId="0" applyNumberFormat="1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right" vertical="center" wrapText="1"/>
    </xf>
    <xf numFmtId="2" fontId="14" fillId="7" borderId="1" xfId="1" applyNumberFormat="1" applyFont="1" applyFill="1" applyBorder="1" applyAlignment="1">
      <alignment horizontal="right" vertical="center" wrapText="1"/>
    </xf>
    <xf numFmtId="169" fontId="14" fillId="7" borderId="1" xfId="0" applyNumberFormat="1" applyFont="1" applyFill="1" applyBorder="1" applyAlignment="1">
      <alignment horizontal="center" vertical="center" wrapText="1"/>
    </xf>
    <xf numFmtId="2" fontId="13" fillId="7" borderId="1" xfId="1" applyNumberFormat="1" applyFont="1" applyFill="1" applyBorder="1" applyAlignment="1">
      <alignment horizontal="right" vertical="center" wrapText="1"/>
    </xf>
    <xf numFmtId="169" fontId="14" fillId="7" borderId="1" xfId="6" applyNumberFormat="1" applyFont="1" applyFill="1" applyBorder="1" applyAlignment="1">
      <alignment horizontal="center" vertical="center" wrapText="1"/>
    </xf>
    <xf numFmtId="169" fontId="14" fillId="7" borderId="16" xfId="6" applyNumberFormat="1" applyFont="1" applyFill="1" applyBorder="1" applyAlignment="1">
      <alignment horizontal="center" vertical="center" wrapText="1"/>
    </xf>
    <xf numFmtId="2" fontId="1" fillId="7" borderId="16" xfId="0" applyNumberFormat="1" applyFont="1" applyFill="1" applyBorder="1" applyAlignment="1">
      <alignment horizontal="right" vertical="center" wrapText="1"/>
    </xf>
    <xf numFmtId="2" fontId="14" fillId="7" borderId="16" xfId="1" applyNumberFormat="1" applyFont="1" applyFill="1" applyBorder="1" applyAlignment="1">
      <alignment horizontal="right" vertical="center" wrapText="1"/>
    </xf>
    <xf numFmtId="169" fontId="1" fillId="7" borderId="11" xfId="0" applyNumberFormat="1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1" fillId="7" borderId="0" xfId="0" applyFont="1" applyFill="1" applyAlignment="1">
      <alignment horizontal="left"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10" fillId="7" borderId="2" xfId="6" applyFont="1" applyFill="1" applyBorder="1" applyAlignment="1">
      <alignment horizontal="right" vertical="center" wrapText="1"/>
    </xf>
    <xf numFmtId="1" fontId="2" fillId="8" borderId="12" xfId="9" applyNumberFormat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" fontId="12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1" fontId="12" fillId="0" borderId="16" xfId="1" applyNumberFormat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169" fontId="1" fillId="7" borderId="21" xfId="6" applyNumberFormat="1" applyFont="1" applyFill="1" applyBorder="1" applyAlignment="1">
      <alignment horizontal="center" vertical="center" wrapText="1"/>
    </xf>
    <xf numFmtId="2" fontId="1" fillId="7" borderId="11" xfId="0" applyNumberFormat="1" applyFont="1" applyFill="1" applyBorder="1" applyAlignment="1">
      <alignment horizontal="center" vertical="center" wrapText="1"/>
    </xf>
    <xf numFmtId="2" fontId="12" fillId="7" borderId="11" xfId="1" applyNumberFormat="1" applyFont="1" applyFill="1" applyBorder="1" applyAlignment="1">
      <alignment horizontal="center" vertical="center" wrapText="1"/>
    </xf>
    <xf numFmtId="2" fontId="12" fillId="7" borderId="1" xfId="1" applyNumberFormat="1" applyFont="1" applyFill="1" applyBorder="1" applyAlignment="1">
      <alignment horizontal="center" vertical="center" wrapText="1"/>
    </xf>
    <xf numFmtId="2" fontId="1" fillId="7" borderId="21" xfId="6" applyNumberFormat="1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169" fontId="12" fillId="7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7" borderId="1" xfId="7" applyNumberFormat="1" applyFont="1" applyFill="1" applyBorder="1" applyAlignment="1">
      <alignment horizontal="center" vertical="center" wrapText="1"/>
    </xf>
    <xf numFmtId="2" fontId="12" fillId="7" borderId="21" xfId="1" applyNumberFormat="1" applyFont="1" applyFill="1" applyBorder="1" applyAlignment="1">
      <alignment horizontal="center" vertical="center" wrapText="1"/>
    </xf>
    <xf numFmtId="2" fontId="1" fillId="7" borderId="21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12" fillId="7" borderId="16" xfId="1" applyNumberFormat="1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left" vertical="center" wrapText="1"/>
    </xf>
    <xf numFmtId="169" fontId="1" fillId="7" borderId="21" xfId="0" applyNumberFormat="1" applyFont="1" applyFill="1" applyBorder="1" applyAlignment="1">
      <alignment horizontal="center" vertical="center" wrapText="1"/>
    </xf>
    <xf numFmtId="2" fontId="12" fillId="0" borderId="11" xfId="1" applyNumberFormat="1" applyFont="1" applyBorder="1" applyAlignment="1">
      <alignment horizontal="center" vertical="center" wrapText="1"/>
    </xf>
    <xf numFmtId="164" fontId="10" fillId="7" borderId="7" xfId="0" applyNumberFormat="1" applyFont="1" applyFill="1" applyBorder="1" applyAlignment="1">
      <alignment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8" borderId="12" xfId="12" applyBorder="1" applyAlignment="1">
      <alignment horizontal="center" vertical="center" wrapText="1"/>
    </xf>
    <xf numFmtId="1" fontId="1" fillId="8" borderId="11" xfId="12" applyNumberFormat="1" applyBorder="1" applyAlignment="1">
      <alignment horizontal="center" vertical="center" wrapText="1"/>
    </xf>
    <xf numFmtId="164" fontId="1" fillId="8" borderId="12" xfId="12" applyNumberFormat="1" applyBorder="1" applyAlignment="1">
      <alignment horizontal="center" vertical="center" wrapText="1"/>
    </xf>
    <xf numFmtId="0" fontId="1" fillId="8" borderId="15" xfId="12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164" fontId="1" fillId="7" borderId="2" xfId="0" applyNumberFormat="1" applyFont="1" applyFill="1" applyBorder="1" applyAlignment="1">
      <alignment vertical="center" wrapText="1"/>
    </xf>
    <xf numFmtId="164" fontId="1" fillId="7" borderId="1" xfId="0" applyNumberFormat="1" applyFont="1" applyFill="1" applyBorder="1" applyAlignment="1">
      <alignment vertical="center" wrapText="1"/>
    </xf>
    <xf numFmtId="0" fontId="1" fillId="7" borderId="0" xfId="0" applyFont="1" applyFill="1" applyAlignment="1">
      <alignment horizontal="center" vertical="center" wrapText="1"/>
    </xf>
    <xf numFmtId="0" fontId="1" fillId="7" borderId="36" xfId="0" applyFont="1" applyFill="1" applyBorder="1" applyAlignment="1">
      <alignment horizontal="center" vertical="center" wrapText="1"/>
    </xf>
    <xf numFmtId="169" fontId="12" fillId="7" borderId="11" xfId="1" applyNumberFormat="1" applyFont="1" applyFill="1" applyBorder="1" applyAlignment="1">
      <alignment horizontal="center" vertical="center" wrapText="1"/>
    </xf>
    <xf numFmtId="169" fontId="1" fillId="0" borderId="11" xfId="0" applyNumberFormat="1" applyFont="1" applyBorder="1" applyAlignment="1">
      <alignment horizontal="center" vertical="center" wrapText="1"/>
    </xf>
    <xf numFmtId="39" fontId="12" fillId="0" borderId="1" xfId="1" applyNumberFormat="1" applyFont="1" applyBorder="1" applyAlignment="1">
      <alignment horizontal="center" vertical="center" wrapText="1"/>
    </xf>
    <xf numFmtId="166" fontId="1" fillId="7" borderId="1" xfId="0" applyNumberFormat="1" applyFont="1" applyFill="1" applyBorder="1" applyAlignment="1">
      <alignment horizontal="center" vertical="center" wrapText="1"/>
    </xf>
    <xf numFmtId="0" fontId="1" fillId="8" borderId="14" xfId="12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2" fillId="12" borderId="1" xfId="1" applyFont="1" applyFill="1" applyBorder="1" applyAlignment="1">
      <alignment horizontal="center" vertical="center" wrapText="1"/>
    </xf>
    <xf numFmtId="0" fontId="12" fillId="13" borderId="1" xfId="1" applyFont="1" applyFill="1" applyBorder="1" applyAlignment="1">
      <alignment horizontal="center" vertical="center" wrapText="1"/>
    </xf>
    <xf numFmtId="166" fontId="1" fillId="7" borderId="1" xfId="0" applyNumberFormat="1" applyFont="1" applyFill="1" applyBorder="1" applyAlignment="1">
      <alignment horizontal="center" vertical="center" wrapText="1"/>
    </xf>
    <xf numFmtId="166" fontId="1" fillId="7" borderId="16" xfId="0" applyNumberFormat="1" applyFont="1" applyFill="1" applyBorder="1" applyAlignment="1">
      <alignment horizontal="center" vertical="center" wrapText="1"/>
    </xf>
    <xf numFmtId="166" fontId="1" fillId="7" borderId="18" xfId="0" applyNumberFormat="1" applyFont="1" applyFill="1" applyBorder="1" applyAlignment="1">
      <alignment horizontal="center" vertical="center" wrapText="1"/>
    </xf>
    <xf numFmtId="166" fontId="1" fillId="7" borderId="2" xfId="0" applyNumberFormat="1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166" fontId="1" fillId="7" borderId="21" xfId="0" applyNumberFormat="1" applyFont="1" applyFill="1" applyBorder="1" applyAlignment="1">
      <alignment horizontal="center" vertical="center" wrapText="1"/>
    </xf>
    <xf numFmtId="166" fontId="1" fillId="7" borderId="22" xfId="0" applyNumberFormat="1" applyFont="1" applyFill="1" applyBorder="1" applyAlignment="1">
      <alignment horizontal="center" vertical="center" wrapText="1"/>
    </xf>
    <xf numFmtId="166" fontId="1" fillId="7" borderId="20" xfId="0" applyNumberFormat="1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left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2" fontId="10" fillId="7" borderId="34" xfId="0" applyNumberFormat="1" applyFont="1" applyFill="1" applyBorder="1" applyAlignment="1">
      <alignment horizontal="center" vertical="center" wrapText="1"/>
    </xf>
    <xf numFmtId="2" fontId="10" fillId="7" borderId="35" xfId="0" applyNumberFormat="1" applyFont="1" applyFill="1" applyBorder="1" applyAlignment="1">
      <alignment horizontal="center" vertical="center" wrapText="1"/>
    </xf>
    <xf numFmtId="0" fontId="15" fillId="7" borderId="31" xfId="0" applyFont="1" applyFill="1" applyBorder="1" applyAlignment="1">
      <alignment horizontal="center" vertical="center" wrapText="1"/>
    </xf>
    <xf numFmtId="0" fontId="15" fillId="7" borderId="32" xfId="0" applyFont="1" applyFill="1" applyBorder="1" applyAlignment="1">
      <alignment horizontal="center" vertical="center" wrapText="1"/>
    </xf>
    <xf numFmtId="0" fontId="15" fillId="7" borderId="33" xfId="0" applyFont="1" applyFill="1" applyBorder="1" applyAlignment="1">
      <alignment horizontal="center" vertical="center" wrapText="1"/>
    </xf>
    <xf numFmtId="2" fontId="10" fillId="7" borderId="5" xfId="0" applyNumberFormat="1" applyFont="1" applyFill="1" applyBorder="1" applyAlignment="1">
      <alignment horizontal="center" vertical="center" wrapText="1"/>
    </xf>
    <xf numFmtId="2" fontId="10" fillId="7" borderId="3" xfId="0" applyNumberFormat="1" applyFont="1" applyFill="1" applyBorder="1" applyAlignment="1">
      <alignment horizontal="center" vertical="center" wrapText="1"/>
    </xf>
    <xf numFmtId="164" fontId="10" fillId="7" borderId="6" xfId="0" applyNumberFormat="1" applyFont="1" applyFill="1" applyBorder="1" applyAlignment="1">
      <alignment horizontal="center" vertical="center" wrapText="1"/>
    </xf>
    <xf numFmtId="164" fontId="10" fillId="7" borderId="8" xfId="0" applyNumberFormat="1" applyFont="1" applyFill="1" applyBorder="1" applyAlignment="1">
      <alignment horizontal="center" vertical="center" wrapText="1"/>
    </xf>
    <xf numFmtId="1" fontId="10" fillId="7" borderId="5" xfId="0" applyNumberFormat="1" applyFont="1" applyFill="1" applyBorder="1" applyAlignment="1">
      <alignment horizontal="center" vertical="center" wrapText="1"/>
    </xf>
    <xf numFmtId="1" fontId="10" fillId="7" borderId="3" xfId="0" applyNumberFormat="1" applyFont="1" applyFill="1" applyBorder="1" applyAlignment="1">
      <alignment horizontal="center" vertical="center" wrapText="1"/>
    </xf>
    <xf numFmtId="0" fontId="10" fillId="7" borderId="34" xfId="0" applyFont="1" applyFill="1" applyBorder="1" applyAlignment="1">
      <alignment horizontal="center" vertical="center" wrapText="1"/>
    </xf>
    <xf numFmtId="0" fontId="10" fillId="7" borderId="35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26" xfId="0" applyFont="1" applyFill="1" applyBorder="1" applyAlignment="1">
      <alignment horizontal="center" vertical="center" wrapText="1"/>
    </xf>
  </cellXfs>
  <cellStyles count="13">
    <cellStyle name="40% - Accent3" xfId="7" builtinId="39"/>
    <cellStyle name="Heading 1 2" xfId="2" xr:uid="{00000000-0005-0000-0000-000001000000}"/>
    <cellStyle name="Heading 2 2" xfId="3" xr:uid="{00000000-0005-0000-0000-000002000000}"/>
    <cellStyle name="Heading 3 2" xfId="4" xr:uid="{00000000-0005-0000-0000-000003000000}"/>
    <cellStyle name="Hyperlink" xfId="8" builtinId="8"/>
    <cellStyle name="Normal" xfId="0" builtinId="0"/>
    <cellStyle name="Normal 2" xfId="6" xr:uid="{00000000-0005-0000-0000-000006000000}"/>
    <cellStyle name="Normal 3" xfId="1" xr:uid="{00000000-0005-0000-0000-000007000000}"/>
    <cellStyle name="Style 1" xfId="9" xr:uid="{00000000-0005-0000-0000-000008000000}"/>
    <cellStyle name="Style 1 2" xfId="12" xr:uid="{00000000-0005-0000-0000-000009000000}"/>
    <cellStyle name="Style 2" xfId="10" xr:uid="{00000000-0005-0000-0000-00000A000000}"/>
    <cellStyle name="Style 3" xfId="11" xr:uid="{00000000-0005-0000-0000-00000B000000}"/>
    <cellStyle name="Title 2" xfId="5" xr:uid="{00000000-0005-0000-0000-00000C000000}"/>
  </cellStyles>
  <dxfs count="3"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  <border>
        <bottom style="medium">
          <color theme="3" tint="0.39994506668294322"/>
        </bottom>
        <vertical/>
        <horizontal/>
      </border>
    </dxf>
    <dxf>
      <font>
        <color theme="1" tint="4.9989318521683403E-2"/>
      </font>
      <border>
        <top style="thick">
          <color theme="0"/>
        </top>
        <vertical style="medium">
          <color theme="0"/>
        </vertical>
      </border>
    </dxf>
  </dxfs>
  <tableStyles count="1" defaultTableStyle="Simple Monthly Budget" defaultPivotStyle="PivotStyleMedium13">
    <tableStyle name="Simple Monthly Budget" pivot="0" count="3" xr9:uid="{00000000-0011-0000-FFFF-FFFF00000000}">
      <tableStyleElement type="wholeTable" dxfId="2"/>
      <tableStyleElement type="headerRow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641537</xdr:colOff>
      <xdr:row>27</xdr:row>
      <xdr:rowOff>156455</xdr:rowOff>
    </xdr:from>
    <xdr:to>
      <xdr:col>5</xdr:col>
      <xdr:colOff>2064132</xdr:colOff>
      <xdr:row>39</xdr:row>
      <xdr:rowOff>66746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25114" y="5109455"/>
          <a:ext cx="3840480" cy="2108368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2205777</xdr:colOff>
      <xdr:row>27</xdr:row>
      <xdr:rowOff>156393</xdr:rowOff>
    </xdr:from>
    <xdr:to>
      <xdr:col>14</xdr:col>
      <xdr:colOff>228681</xdr:colOff>
      <xdr:row>39</xdr:row>
      <xdr:rowOff>66746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107239" y="5109393"/>
          <a:ext cx="3840480" cy="210843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endParaRPr lang="en-US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/>
          <a:endParaRPr lang="en-US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641537</xdr:colOff>
      <xdr:row>39</xdr:row>
      <xdr:rowOff>182213</xdr:rowOff>
    </xdr:from>
    <xdr:to>
      <xdr:col>5</xdr:col>
      <xdr:colOff>2064132</xdr:colOff>
      <xdr:row>53</xdr:row>
      <xdr:rowOff>22407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125114" y="7333290"/>
          <a:ext cx="3840480" cy="2404617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ADDENDA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Addendum Issued: NONE </a:t>
          </a:r>
          <a:r>
            <a:rPr lang="en-US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up to Date (09/15/2014): None</a:t>
          </a:r>
          <a:endParaRPr lang="en-US" sz="16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600" b="1" u="sng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600" b="1" u="non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600" b="1" u="non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Please review</a:t>
          </a:r>
          <a:r>
            <a:rPr lang="en-US" sz="1600" b="1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any Addendum issued after Date 09/29/22</a:t>
          </a:r>
          <a:endParaRPr lang="en-US" sz="1600" b="1" u="non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2205777</xdr:colOff>
      <xdr:row>39</xdr:row>
      <xdr:rowOff>182213</xdr:rowOff>
    </xdr:from>
    <xdr:to>
      <xdr:col>14</xdr:col>
      <xdr:colOff>228681</xdr:colOff>
      <xdr:row>53</xdr:row>
      <xdr:rowOff>22407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5107239" y="7333290"/>
          <a:ext cx="3840480" cy="2404617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641537</xdr:colOff>
      <xdr:row>25</xdr:row>
      <xdr:rowOff>89156</xdr:rowOff>
    </xdr:from>
    <xdr:to>
      <xdr:col>5</xdr:col>
      <xdr:colOff>2064132</xdr:colOff>
      <xdr:row>27</xdr:row>
      <xdr:rowOff>99625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25114" y="4675810"/>
          <a:ext cx="3840480" cy="37681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>
              <a:solidFill>
                <a:sysClr val="windowText" lastClr="000000"/>
              </a:solidFill>
              <a:latin typeface="+mj-lt"/>
              <a:ea typeface="Verdana" pitchFamily="34" charset="0"/>
              <a:cs typeface="Verdana" pitchFamily="34" charset="0"/>
            </a:rPr>
            <a:t>OWNER</a:t>
          </a:r>
        </a:p>
      </xdr:txBody>
    </xdr:sp>
    <xdr:clientData/>
  </xdr:twoCellAnchor>
  <xdr:twoCellAnchor>
    <xdr:from>
      <xdr:col>5</xdr:col>
      <xdr:colOff>2205777</xdr:colOff>
      <xdr:row>25</xdr:row>
      <xdr:rowOff>93220</xdr:rowOff>
    </xdr:from>
    <xdr:to>
      <xdr:col>14</xdr:col>
      <xdr:colOff>228681</xdr:colOff>
      <xdr:row>27</xdr:row>
      <xdr:rowOff>99625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107239" y="4679874"/>
          <a:ext cx="3840480" cy="372751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ysClr val="windowText" lastClr="000000"/>
              </a:solidFill>
              <a:latin typeface="+mj-lt"/>
            </a:rPr>
            <a:t>ARCHITECT</a:t>
          </a:r>
        </a:p>
      </xdr:txBody>
    </xdr:sp>
    <xdr:clientData/>
  </xdr:twoCellAnchor>
  <xdr:twoCellAnchor>
    <xdr:from>
      <xdr:col>2</xdr:col>
      <xdr:colOff>641537</xdr:colOff>
      <xdr:row>17</xdr:row>
      <xdr:rowOff>164546</xdr:rowOff>
    </xdr:from>
    <xdr:to>
      <xdr:col>14</xdr:col>
      <xdr:colOff>219075</xdr:colOff>
      <xdr:row>21</xdr:row>
      <xdr:rowOff>154360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79687" y="3307796"/>
          <a:ext cx="7464238" cy="713714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641537</xdr:colOff>
      <xdr:row>9</xdr:row>
      <xdr:rowOff>171679</xdr:rowOff>
    </xdr:from>
    <xdr:to>
      <xdr:col>14</xdr:col>
      <xdr:colOff>209550</xdr:colOff>
      <xdr:row>17</xdr:row>
      <xdr:rowOff>40266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079687" y="1809979"/>
          <a:ext cx="7454713" cy="1373537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>
              <a:solidFill>
                <a:sysClr val="windowText" lastClr="000000"/>
              </a:solidFill>
            </a:rPr>
            <a:t>MILAN COURT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709"/>
  <sheetViews>
    <sheetView showGridLines="0" tabSelected="1" topLeftCell="A57" zoomScaleNormal="100" zoomScaleSheetLayoutView="40" workbookViewId="0">
      <selection activeCell="G293" sqref="G293"/>
    </sheetView>
  </sheetViews>
  <sheetFormatPr defaultColWidth="9.109375" defaultRowHeight="13.8" x14ac:dyDescent="0.3"/>
  <cols>
    <col min="1" max="1" width="2.88671875" style="9" customWidth="1"/>
    <col min="2" max="2" width="4.44140625" style="14" bestFit="1" customWidth="1"/>
    <col min="3" max="3" width="10.88671875" style="14" customWidth="1"/>
    <col min="4" max="4" width="13" style="14" customWidth="1"/>
    <col min="5" max="5" width="12.6640625" style="14" customWidth="1"/>
    <col min="6" max="6" width="50.5546875" style="9" customWidth="1"/>
    <col min="7" max="7" width="8.88671875" style="9" customWidth="1"/>
    <col min="8" max="8" width="8.88671875" style="40" customWidth="1"/>
    <col min="9" max="9" width="11.44140625" style="14" hidden="1" customWidth="1"/>
    <col min="10" max="10" width="10.5546875" style="14" customWidth="1"/>
    <col min="11" max="11" width="9" style="14" customWidth="1"/>
    <col min="12" max="12" width="13.109375" style="14" bestFit="1" customWidth="1"/>
    <col min="13" max="13" width="9.88671875" style="14" customWidth="1"/>
    <col min="14" max="14" width="10" style="14" customWidth="1"/>
    <col min="15" max="15" width="12.44140625" style="62" customWidth="1"/>
    <col min="16" max="16" width="13.88671875" style="9" customWidth="1"/>
    <col min="17" max="17" width="13.33203125" style="9" customWidth="1"/>
    <col min="18" max="18" width="14.33203125" style="9" bestFit="1" customWidth="1"/>
    <col min="19" max="20" width="9.109375" style="9"/>
    <col min="21" max="21" width="9.5546875" style="9" bestFit="1" customWidth="1"/>
    <col min="22" max="16384" width="9.109375" style="9"/>
  </cols>
  <sheetData>
    <row r="2" spans="2:14" ht="14.25" customHeight="1" x14ac:dyDescent="0.3">
      <c r="B2" s="11"/>
      <c r="C2" s="11"/>
      <c r="D2" s="11"/>
      <c r="E2" s="12"/>
      <c r="F2" s="11"/>
      <c r="G2" s="11"/>
      <c r="H2" s="41"/>
      <c r="I2" s="11"/>
      <c r="J2" s="11"/>
      <c r="K2" s="11"/>
      <c r="L2" s="11"/>
      <c r="M2" s="11"/>
      <c r="N2" s="11"/>
    </row>
    <row r="3" spans="2:14" ht="14.25" customHeight="1" x14ac:dyDescent="0.3">
      <c r="B3" s="11"/>
      <c r="C3" s="11"/>
      <c r="D3" s="11"/>
      <c r="E3" s="12"/>
      <c r="F3" s="11"/>
      <c r="G3" s="11"/>
      <c r="H3" s="41"/>
      <c r="I3" s="11"/>
      <c r="J3" s="11"/>
      <c r="K3" s="11"/>
      <c r="L3" s="11"/>
      <c r="M3" s="11"/>
      <c r="N3" s="11"/>
    </row>
    <row r="4" spans="2:14" ht="14.25" customHeight="1" x14ac:dyDescent="0.3">
      <c r="B4" s="11"/>
      <c r="C4" s="11"/>
      <c r="D4" s="11"/>
      <c r="E4" s="12"/>
      <c r="F4" s="11"/>
      <c r="G4" s="11"/>
      <c r="H4" s="41"/>
      <c r="I4" s="11"/>
      <c r="J4" s="11"/>
      <c r="K4" s="11"/>
      <c r="L4" s="11"/>
      <c r="M4" s="11"/>
      <c r="N4" s="11"/>
    </row>
    <row r="5" spans="2:14" ht="14.25" customHeight="1" x14ac:dyDescent="0.3">
      <c r="B5" s="11"/>
      <c r="C5" s="11"/>
      <c r="D5" s="11"/>
      <c r="E5" s="12"/>
      <c r="F5" s="11"/>
      <c r="G5" s="11"/>
      <c r="H5" s="41"/>
      <c r="I5" s="11"/>
      <c r="J5" s="11"/>
      <c r="K5" s="11"/>
      <c r="L5" s="11"/>
      <c r="M5" s="11"/>
      <c r="N5" s="11"/>
    </row>
    <row r="6" spans="2:14" ht="14.25" customHeight="1" x14ac:dyDescent="0.3">
      <c r="B6" s="11"/>
      <c r="C6" s="11"/>
      <c r="D6" s="11"/>
      <c r="E6" s="12"/>
      <c r="F6" s="11"/>
      <c r="G6" s="11"/>
      <c r="H6" s="41"/>
      <c r="I6" s="11"/>
      <c r="J6" s="11"/>
      <c r="K6" s="11"/>
      <c r="L6" s="11"/>
      <c r="M6" s="11"/>
      <c r="N6" s="11"/>
    </row>
    <row r="7" spans="2:14" ht="14.25" customHeight="1" x14ac:dyDescent="0.3">
      <c r="B7" s="11"/>
      <c r="C7" s="11"/>
      <c r="D7" s="11"/>
      <c r="E7" s="12"/>
      <c r="F7" s="11"/>
      <c r="G7" s="11"/>
      <c r="H7" s="41"/>
      <c r="I7" s="11"/>
      <c r="J7" s="11"/>
      <c r="K7" s="11"/>
      <c r="L7" s="11"/>
      <c r="M7" s="11"/>
      <c r="N7" s="11"/>
    </row>
    <row r="8" spans="2:14" ht="14.25" customHeight="1" x14ac:dyDescent="0.3">
      <c r="B8" s="11"/>
      <c r="C8" s="11"/>
      <c r="D8" s="11"/>
      <c r="E8" s="12"/>
      <c r="F8" s="11"/>
      <c r="G8" s="11"/>
      <c r="H8" s="41"/>
      <c r="I8" s="11"/>
      <c r="J8" s="11"/>
      <c r="K8" s="11"/>
      <c r="L8" s="11"/>
      <c r="M8" s="11"/>
      <c r="N8" s="11"/>
    </row>
    <row r="9" spans="2:14" ht="14.25" customHeight="1" x14ac:dyDescent="0.3">
      <c r="B9" s="11"/>
      <c r="C9" s="11"/>
      <c r="D9" s="11"/>
      <c r="E9" s="12"/>
      <c r="F9" s="11"/>
      <c r="G9" s="11"/>
      <c r="H9" s="41"/>
      <c r="I9" s="11"/>
      <c r="J9" s="11"/>
      <c r="K9" s="11"/>
      <c r="L9" s="11"/>
      <c r="M9" s="11"/>
      <c r="N9" s="11"/>
    </row>
    <row r="11" spans="2:14" x14ac:dyDescent="0.3">
      <c r="B11" s="12"/>
      <c r="C11" s="12"/>
      <c r="D11" s="12"/>
      <c r="E11" s="12"/>
      <c r="F11" s="13"/>
      <c r="G11" s="13"/>
      <c r="H11" s="41"/>
      <c r="I11" s="12"/>
      <c r="J11" s="12"/>
      <c r="K11" s="12"/>
      <c r="L11" s="12"/>
      <c r="M11" s="12"/>
      <c r="N11" s="12"/>
    </row>
    <row r="12" spans="2:14" x14ac:dyDescent="0.3">
      <c r="B12" s="12"/>
      <c r="C12" s="12"/>
      <c r="D12" s="12"/>
      <c r="E12" s="12"/>
      <c r="F12" s="13"/>
      <c r="G12" s="13"/>
      <c r="H12" s="41"/>
      <c r="I12" s="12"/>
      <c r="J12" s="12"/>
      <c r="K12" s="12"/>
      <c r="L12" s="12"/>
      <c r="M12" s="12"/>
      <c r="N12" s="12"/>
    </row>
    <row r="13" spans="2:14" x14ac:dyDescent="0.3">
      <c r="B13" s="12"/>
      <c r="C13" s="12"/>
      <c r="D13" s="12"/>
      <c r="E13" s="12"/>
      <c r="F13" s="13"/>
      <c r="G13" s="13"/>
      <c r="H13" s="41"/>
      <c r="I13" s="12"/>
      <c r="J13" s="12"/>
      <c r="K13" s="12"/>
      <c r="L13" s="12"/>
      <c r="M13" s="12"/>
      <c r="N13" s="12"/>
    </row>
    <row r="16" spans="2:14" ht="14.25" customHeight="1" x14ac:dyDescent="0.3">
      <c r="F16" s="13"/>
      <c r="G16" s="13"/>
    </row>
    <row r="17" spans="6:7" ht="14.25" customHeight="1" x14ac:dyDescent="0.3"/>
    <row r="18" spans="6:7" ht="14.25" customHeight="1" x14ac:dyDescent="0.3"/>
    <row r="19" spans="6:7" ht="14.25" customHeight="1" x14ac:dyDescent="0.3"/>
    <row r="20" spans="6:7" ht="14.25" customHeight="1" x14ac:dyDescent="0.3">
      <c r="F20" s="15"/>
      <c r="G20" s="15"/>
    </row>
    <row r="21" spans="6:7" ht="14.25" customHeight="1" x14ac:dyDescent="0.3">
      <c r="F21" s="15"/>
      <c r="G21" s="15"/>
    </row>
    <row r="22" spans="6:7" ht="14.25" customHeight="1" x14ac:dyDescent="0.3">
      <c r="F22" s="15"/>
      <c r="G22" s="15"/>
    </row>
    <row r="23" spans="6:7" ht="14.25" customHeight="1" x14ac:dyDescent="0.3">
      <c r="F23" s="15"/>
      <c r="G23" s="15"/>
    </row>
    <row r="24" spans="6:7" ht="15" customHeight="1" x14ac:dyDescent="0.3">
      <c r="F24" s="15"/>
      <c r="G24" s="15"/>
    </row>
    <row r="55" spans="2:18" x14ac:dyDescent="0.3">
      <c r="D55" s="16" t="s">
        <v>20</v>
      </c>
      <c r="E55" s="174">
        <v>-64</v>
      </c>
      <c r="F55" s="174"/>
      <c r="G55" s="114"/>
    </row>
    <row r="56" spans="2:18" x14ac:dyDescent="0.3">
      <c r="D56" s="17"/>
    </row>
    <row r="57" spans="2:18" x14ac:dyDescent="0.3">
      <c r="D57" s="18" t="s">
        <v>18</v>
      </c>
      <c r="E57" s="174" t="s">
        <v>17</v>
      </c>
      <c r="F57" s="174"/>
      <c r="G57" s="114"/>
    </row>
    <row r="62" spans="2:18" ht="14.4" thickBot="1" x14ac:dyDescent="0.35"/>
    <row r="63" spans="2:18" ht="13.95" customHeight="1" x14ac:dyDescent="0.3">
      <c r="B63" s="190" t="s">
        <v>0</v>
      </c>
      <c r="C63" s="192" t="s">
        <v>16</v>
      </c>
      <c r="D63" s="175" t="s">
        <v>3</v>
      </c>
      <c r="E63" s="175" t="s">
        <v>1</v>
      </c>
      <c r="F63" s="175" t="s">
        <v>15</v>
      </c>
      <c r="G63" s="186" t="s">
        <v>41</v>
      </c>
      <c r="H63" s="186" t="s">
        <v>2</v>
      </c>
      <c r="I63" s="175" t="s">
        <v>9</v>
      </c>
      <c r="J63" s="188" t="s">
        <v>40</v>
      </c>
      <c r="K63" s="175" t="s">
        <v>19</v>
      </c>
      <c r="L63" s="175" t="s">
        <v>31</v>
      </c>
      <c r="M63" s="175"/>
      <c r="N63" s="175"/>
      <c r="O63" s="177" t="s">
        <v>35</v>
      </c>
      <c r="P63" s="177" t="s">
        <v>38</v>
      </c>
      <c r="Q63" s="182" t="s">
        <v>39</v>
      </c>
      <c r="R63" s="184" t="s">
        <v>32</v>
      </c>
    </row>
    <row r="64" spans="2:18" ht="28.2" thickBot="1" x14ac:dyDescent="0.35">
      <c r="B64" s="191"/>
      <c r="C64" s="193"/>
      <c r="D64" s="176"/>
      <c r="E64" s="176"/>
      <c r="F64" s="176"/>
      <c r="G64" s="187"/>
      <c r="H64" s="187"/>
      <c r="I64" s="176"/>
      <c r="J64" s="189"/>
      <c r="K64" s="176"/>
      <c r="L64" s="78" t="s">
        <v>33</v>
      </c>
      <c r="M64" s="78" t="s">
        <v>37</v>
      </c>
      <c r="N64" s="86" t="s">
        <v>36</v>
      </c>
      <c r="O64" s="178"/>
      <c r="P64" s="178"/>
      <c r="Q64" s="183"/>
      <c r="R64" s="185"/>
    </row>
    <row r="65" spans="2:18" x14ac:dyDescent="0.3">
      <c r="B65" s="79"/>
      <c r="C65" s="80"/>
      <c r="D65" s="81"/>
      <c r="E65" s="82">
        <v>10000</v>
      </c>
      <c r="F65" s="3" t="s">
        <v>6</v>
      </c>
      <c r="G65" s="83"/>
      <c r="H65" s="83"/>
      <c r="I65" s="80"/>
      <c r="J65" s="80"/>
      <c r="K65" s="80"/>
      <c r="L65" s="80"/>
      <c r="M65" s="80"/>
      <c r="N65" s="80"/>
      <c r="O65" s="84"/>
      <c r="P65" s="84"/>
      <c r="Q65" s="84"/>
      <c r="R65" s="85"/>
    </row>
    <row r="66" spans="2:18" x14ac:dyDescent="0.3">
      <c r="B66" s="58" t="str">
        <f>IF(TRIM(H66)&lt;&gt;"",COUNTA($H$66:H66)&amp;"","")</f>
        <v>1</v>
      </c>
      <c r="C66" s="22"/>
      <c r="D66" s="22"/>
      <c r="E66" s="70"/>
      <c r="F66" s="21" t="s">
        <v>10</v>
      </c>
      <c r="G66" s="21"/>
      <c r="H66" s="43">
        <v>1</v>
      </c>
      <c r="I66" s="59"/>
      <c r="J66" s="59"/>
      <c r="K66" s="22" t="s">
        <v>4</v>
      </c>
      <c r="L66" s="71"/>
      <c r="M66" s="71"/>
      <c r="N66" s="72"/>
      <c r="O66" s="87"/>
      <c r="P66" s="71"/>
      <c r="Q66" s="72"/>
      <c r="R66" s="73"/>
    </row>
    <row r="67" spans="2:18" x14ac:dyDescent="0.3">
      <c r="B67" s="58" t="str">
        <f>IF(TRIM(H67)&lt;&gt;"",COUNTA($H$66:H67)&amp;"","")</f>
        <v>2</v>
      </c>
      <c r="C67" s="22"/>
      <c r="D67" s="22"/>
      <c r="E67" s="70"/>
      <c r="F67" s="21" t="s">
        <v>26</v>
      </c>
      <c r="G67" s="21"/>
      <c r="H67" s="43">
        <v>1</v>
      </c>
      <c r="I67" s="74"/>
      <c r="J67" s="74"/>
      <c r="K67" s="22" t="s">
        <v>4</v>
      </c>
      <c r="L67" s="71"/>
      <c r="M67" s="71"/>
      <c r="N67" s="72"/>
      <c r="O67" s="87"/>
      <c r="P67" s="71"/>
      <c r="Q67" s="72"/>
      <c r="R67" s="73"/>
    </row>
    <row r="68" spans="2:18" s="32" customFormat="1" x14ac:dyDescent="0.3">
      <c r="B68" s="58" t="str">
        <f>IF(TRIM(H68)&lt;&gt;"",COUNTA($H$66:H68)&amp;"","")</f>
        <v>3</v>
      </c>
      <c r="C68" s="22"/>
      <c r="D68" s="22"/>
      <c r="E68" s="70"/>
      <c r="F68" s="21" t="s">
        <v>5</v>
      </c>
      <c r="G68" s="21"/>
      <c r="H68" s="43">
        <v>1</v>
      </c>
      <c r="I68" s="75"/>
      <c r="J68" s="75"/>
      <c r="K68" s="22" t="s">
        <v>4</v>
      </c>
      <c r="L68" s="71"/>
      <c r="M68" s="71"/>
      <c r="N68" s="72"/>
      <c r="O68" s="87"/>
      <c r="P68" s="71"/>
      <c r="Q68" s="72"/>
      <c r="R68" s="73"/>
    </row>
    <row r="69" spans="2:18" x14ac:dyDescent="0.3">
      <c r="B69" s="58" t="str">
        <f>IF(TRIM(H69)&lt;&gt;"",COUNTA($H$66:H69)&amp;"","")</f>
        <v>4</v>
      </c>
      <c r="C69" s="22"/>
      <c r="D69" s="22"/>
      <c r="E69" s="70"/>
      <c r="F69" s="21" t="s">
        <v>27</v>
      </c>
      <c r="G69" s="21"/>
      <c r="H69" s="43">
        <v>1</v>
      </c>
      <c r="I69" s="75"/>
      <c r="J69" s="75"/>
      <c r="K69" s="22" t="s">
        <v>4</v>
      </c>
      <c r="L69" s="71"/>
      <c r="M69" s="71"/>
      <c r="N69" s="72"/>
      <c r="O69" s="87"/>
      <c r="P69" s="71"/>
      <c r="Q69" s="72"/>
      <c r="R69" s="73"/>
    </row>
    <row r="70" spans="2:18" x14ac:dyDescent="0.3">
      <c r="B70" s="58" t="str">
        <f>IF(TRIM(H70)&lt;&gt;"",COUNTA($H$66:H70)&amp;"","")</f>
        <v>5</v>
      </c>
      <c r="C70" s="22"/>
      <c r="D70" s="22"/>
      <c r="E70" s="70"/>
      <c r="F70" s="21" t="s">
        <v>28</v>
      </c>
      <c r="G70" s="21"/>
      <c r="H70" s="43">
        <v>1</v>
      </c>
      <c r="I70" s="75"/>
      <c r="J70" s="75"/>
      <c r="K70" s="22" t="s">
        <v>4</v>
      </c>
      <c r="L70" s="71"/>
      <c r="M70" s="71"/>
      <c r="N70" s="72"/>
      <c r="O70" s="87"/>
      <c r="P70" s="71"/>
      <c r="Q70" s="72"/>
      <c r="R70" s="73"/>
    </row>
    <row r="71" spans="2:18" x14ac:dyDescent="0.3">
      <c r="B71" s="58" t="str">
        <f>IF(TRIM(H71)&lt;&gt;"",COUNTA($H$66:H71)&amp;"","")</f>
        <v>6</v>
      </c>
      <c r="C71" s="22"/>
      <c r="D71" s="22"/>
      <c r="E71" s="70"/>
      <c r="F71" s="21" t="s">
        <v>29</v>
      </c>
      <c r="G71" s="21"/>
      <c r="H71" s="43">
        <v>1</v>
      </c>
      <c r="I71" s="75"/>
      <c r="J71" s="75"/>
      <c r="K71" s="22" t="s">
        <v>4</v>
      </c>
      <c r="L71" s="71"/>
      <c r="M71" s="71"/>
      <c r="N71" s="72"/>
      <c r="O71" s="87"/>
      <c r="P71" s="71"/>
      <c r="Q71" s="72"/>
      <c r="R71" s="73"/>
    </row>
    <row r="72" spans="2:18" x14ac:dyDescent="0.3">
      <c r="B72" s="58" t="str">
        <f>IF(TRIM(H72)&lt;&gt;"",COUNTA($H$66:H72)&amp;"","")</f>
        <v>7</v>
      </c>
      <c r="C72" s="22"/>
      <c r="D72" s="22"/>
      <c r="E72" s="70"/>
      <c r="F72" s="21" t="s">
        <v>30</v>
      </c>
      <c r="G72" s="21"/>
      <c r="H72" s="43">
        <v>1</v>
      </c>
      <c r="I72" s="75"/>
      <c r="J72" s="75"/>
      <c r="K72" s="22" t="s">
        <v>4</v>
      </c>
      <c r="L72" s="71"/>
      <c r="M72" s="71"/>
      <c r="N72" s="72"/>
      <c r="O72" s="87"/>
      <c r="P72" s="71"/>
      <c r="Q72" s="72"/>
      <c r="R72" s="73"/>
    </row>
    <row r="73" spans="2:18" x14ac:dyDescent="0.3">
      <c r="B73" s="58" t="str">
        <f>IF(TRIM(H73)&lt;&gt;"",COUNTA($H$66:H73)&amp;"","")</f>
        <v>8</v>
      </c>
      <c r="C73" s="22"/>
      <c r="D73" s="22"/>
      <c r="E73" s="70"/>
      <c r="F73" s="21" t="s">
        <v>21</v>
      </c>
      <c r="G73" s="21"/>
      <c r="H73" s="43">
        <v>1</v>
      </c>
      <c r="I73" s="75"/>
      <c r="J73" s="75"/>
      <c r="K73" s="22" t="s">
        <v>4</v>
      </c>
      <c r="L73" s="71"/>
      <c r="M73" s="71"/>
      <c r="N73" s="72"/>
      <c r="O73" s="87"/>
      <c r="P73" s="71"/>
      <c r="Q73" s="72"/>
      <c r="R73" s="73"/>
    </row>
    <row r="74" spans="2:18" ht="14.4" thickBot="1" x14ac:dyDescent="0.35">
      <c r="B74" s="54" t="str">
        <f>IF(TRIM(H74)&lt;&gt;"",COUNTA($H$66:H74)&amp;"","")</f>
        <v/>
      </c>
      <c r="C74" s="55"/>
      <c r="D74" s="55"/>
      <c r="E74" s="3"/>
      <c r="F74" s="24" t="s">
        <v>7</v>
      </c>
      <c r="G74" s="45"/>
      <c r="H74" s="45"/>
      <c r="I74" s="25"/>
      <c r="J74" s="25"/>
      <c r="K74" s="25"/>
      <c r="L74" s="26"/>
      <c r="M74" s="26"/>
      <c r="N74" s="26"/>
      <c r="O74" s="88"/>
      <c r="P74" s="26"/>
      <c r="Q74" s="26"/>
      <c r="R74" s="66">
        <v>95000</v>
      </c>
    </row>
    <row r="75" spans="2:18" x14ac:dyDescent="0.3">
      <c r="B75" s="54" t="str">
        <f>IF(TRIM(H75)&lt;&gt;"",COUNTA($H$66:H75)&amp;"","")</f>
        <v/>
      </c>
      <c r="C75" s="55"/>
      <c r="D75" s="55"/>
      <c r="E75" s="3"/>
      <c r="F75" s="3"/>
      <c r="G75" s="27"/>
      <c r="H75" s="46"/>
      <c r="I75" s="27"/>
      <c r="J75" s="27"/>
      <c r="K75" s="27"/>
      <c r="L75" s="28"/>
      <c r="M75" s="28"/>
      <c r="N75" s="28"/>
      <c r="O75" s="89"/>
      <c r="P75" s="28"/>
      <c r="Q75" s="28"/>
      <c r="R75" s="76"/>
    </row>
    <row r="76" spans="2:18" x14ac:dyDescent="0.3">
      <c r="B76" s="54" t="str">
        <f>IF(TRIM(H76)&lt;&gt;"",COUNTA($H$66:H76)&amp;"","")</f>
        <v/>
      </c>
      <c r="C76" s="55"/>
      <c r="D76" s="55"/>
      <c r="E76" s="3"/>
      <c r="F76" s="3"/>
      <c r="G76" s="3"/>
      <c r="H76" s="47"/>
      <c r="I76" s="3"/>
      <c r="J76" s="3"/>
      <c r="K76" s="3"/>
      <c r="L76" s="29"/>
      <c r="M76" s="29"/>
      <c r="N76" s="29"/>
      <c r="O76" s="90"/>
      <c r="P76" s="29"/>
      <c r="Q76" s="29"/>
      <c r="R76" s="77"/>
    </row>
    <row r="77" spans="2:18" x14ac:dyDescent="0.3">
      <c r="B77" s="19" t="str">
        <f>IF(TRIM(H77)&lt;&gt;"",COUNTA($H$66:H77)&amp;"","")</f>
        <v>9</v>
      </c>
      <c r="C77" s="20"/>
      <c r="D77" s="20"/>
      <c r="E77" s="20"/>
      <c r="F77" s="118" t="s">
        <v>143</v>
      </c>
      <c r="G77" s="158">
        <v>1</v>
      </c>
      <c r="H77" s="158">
        <v>126798</v>
      </c>
      <c r="I77" s="158"/>
      <c r="J77" s="158">
        <f t="shared" ref="J77" si="0">G77*H77</f>
        <v>126798</v>
      </c>
      <c r="K77" s="158" t="s">
        <v>46</v>
      </c>
      <c r="L77" s="5"/>
      <c r="M77" s="5"/>
      <c r="N77" s="5"/>
      <c r="O77" s="5"/>
      <c r="P77" s="5"/>
      <c r="Q77" s="5"/>
      <c r="R77" s="5"/>
    </row>
    <row r="78" spans="2:18" x14ac:dyDescent="0.3">
      <c r="B78" s="19" t="str">
        <f>IF(TRIM(H78)&lt;&gt;"",COUNTA($H$66:H78)&amp;"","")</f>
        <v/>
      </c>
      <c r="C78" s="20"/>
      <c r="D78" s="20"/>
      <c r="E78" s="4">
        <v>40000</v>
      </c>
      <c r="F78" s="3" t="s">
        <v>12</v>
      </c>
      <c r="G78" s="48"/>
      <c r="H78" s="117"/>
      <c r="I78" s="20"/>
      <c r="J78" s="20"/>
      <c r="K78" s="20"/>
      <c r="L78" s="20"/>
      <c r="M78" s="20"/>
      <c r="N78" s="20"/>
      <c r="O78" s="95"/>
      <c r="P78" s="20"/>
      <c r="Q78" s="20"/>
      <c r="R78" s="63"/>
    </row>
    <row r="79" spans="2:18" x14ac:dyDescent="0.3">
      <c r="B79" s="19" t="str">
        <f>IF(TRIM(H79)&lt;&gt;"",COUNTA($H$66:H79)&amp;"","")</f>
        <v/>
      </c>
      <c r="C79" s="20"/>
      <c r="D79" s="30"/>
      <c r="E79" s="4">
        <v>42000</v>
      </c>
      <c r="F79" s="31" t="s">
        <v>13</v>
      </c>
      <c r="G79" s="48"/>
      <c r="H79" s="117"/>
      <c r="I79" s="20"/>
      <c r="J79" s="20"/>
      <c r="K79" s="20"/>
      <c r="L79" s="20"/>
      <c r="M79" s="20"/>
      <c r="N79" s="20"/>
      <c r="O79" s="95"/>
      <c r="P79" s="20"/>
      <c r="Q79" s="20"/>
      <c r="R79" s="63"/>
    </row>
    <row r="80" spans="2:18" x14ac:dyDescent="0.3">
      <c r="B80" s="7" t="str">
        <f>IF(TRIM(H80)&lt;&gt;"",COUNTA($H$66:H80)&amp;"","")</f>
        <v/>
      </c>
      <c r="C80" s="164" t="s">
        <v>170</v>
      </c>
      <c r="D80" s="166"/>
      <c r="E80" s="166"/>
      <c r="F80" s="38" t="s">
        <v>42</v>
      </c>
      <c r="G80" s="2"/>
      <c r="H80" s="42"/>
      <c r="I80" s="5"/>
      <c r="J80" s="5"/>
      <c r="K80" s="5"/>
      <c r="L80" s="8"/>
      <c r="M80" s="8"/>
      <c r="N80" s="8"/>
      <c r="O80" s="91"/>
      <c r="P80" s="8"/>
      <c r="Q80" s="8"/>
      <c r="R80" s="64"/>
    </row>
    <row r="81" spans="2:18" s="32" customFormat="1" x14ac:dyDescent="0.3">
      <c r="B81" s="7" t="str">
        <f>IF(TRIM(H81)&lt;&gt;"",COUNTA($H$66:H81)&amp;"","")</f>
        <v>10</v>
      </c>
      <c r="C81" s="167"/>
      <c r="D81" s="167"/>
      <c r="E81" s="167"/>
      <c r="F81" s="113" t="s">
        <v>44</v>
      </c>
      <c r="G81" s="1">
        <v>1</v>
      </c>
      <c r="H81" s="42">
        <v>1220</v>
      </c>
      <c r="I81" s="5"/>
      <c r="J81" s="5">
        <f>G81*H81</f>
        <v>1220</v>
      </c>
      <c r="K81" s="5" t="s">
        <v>45</v>
      </c>
      <c r="L81" s="124">
        <v>8.0000000000000002E-3</v>
      </c>
      <c r="M81" s="132">
        <v>53</v>
      </c>
      <c r="N81" s="126">
        <f>M81*L81</f>
        <v>0.42399999999999999</v>
      </c>
      <c r="O81" s="127">
        <v>0.74</v>
      </c>
      <c r="P81" s="125">
        <v>0</v>
      </c>
      <c r="Q81" s="140">
        <f>(P81+O81+N81)</f>
        <v>1.1639999999999999</v>
      </c>
      <c r="R81" s="64">
        <f t="shared" ref="R81:R85" si="1">Q81*J81</f>
        <v>1420.08</v>
      </c>
    </row>
    <row r="82" spans="2:18" x14ac:dyDescent="0.3">
      <c r="B82" s="7" t="str">
        <f>IF(TRIM(H82)&lt;&gt;"",COUNTA($H$66:H82)&amp;"","")</f>
        <v>11</v>
      </c>
      <c r="C82" s="170"/>
      <c r="D82" s="170"/>
      <c r="E82" s="170"/>
      <c r="F82" s="113" t="s">
        <v>130</v>
      </c>
      <c r="G82" s="1">
        <v>1</v>
      </c>
      <c r="H82" s="42">
        <v>1160</v>
      </c>
      <c r="I82" s="5"/>
      <c r="J82" s="5">
        <f>G82*H82</f>
        <v>1160</v>
      </c>
      <c r="K82" s="5" t="s">
        <v>46</v>
      </c>
      <c r="L82" s="111">
        <v>8.5000000000000006E-2</v>
      </c>
      <c r="M82" s="132">
        <v>53</v>
      </c>
      <c r="N82" s="126">
        <f>M82*L82</f>
        <v>4.5049999999999999</v>
      </c>
      <c r="O82" s="127">
        <v>4.25</v>
      </c>
      <c r="P82" s="125">
        <v>0</v>
      </c>
      <c r="Q82" s="140">
        <f>(P82+O82+N82)</f>
        <v>8.754999999999999</v>
      </c>
      <c r="R82" s="64">
        <f t="shared" si="1"/>
        <v>10155.799999999999</v>
      </c>
    </row>
    <row r="83" spans="2:18" s="53" customFormat="1" x14ac:dyDescent="0.3">
      <c r="B83" s="54" t="str">
        <f>IF(TRIM(H83)&lt;&gt;"",COUNTA($H$66:H83)&amp;"","")</f>
        <v>12</v>
      </c>
      <c r="C83" s="164" t="s">
        <v>171</v>
      </c>
      <c r="D83" s="164"/>
      <c r="E83" s="164"/>
      <c r="F83" s="113" t="s">
        <v>89</v>
      </c>
      <c r="G83" s="1">
        <v>1</v>
      </c>
      <c r="H83" s="120">
        <v>5612</v>
      </c>
      <c r="I83" s="121"/>
      <c r="J83" s="5">
        <f t="shared" ref="J83:J85" si="2">G83*H83</f>
        <v>5612</v>
      </c>
      <c r="K83" s="121" t="s">
        <v>46</v>
      </c>
      <c r="L83" s="124">
        <v>0.38100000000000001</v>
      </c>
      <c r="M83" s="128">
        <v>53</v>
      </c>
      <c r="N83" s="126">
        <f t="shared" ref="N83:N85" si="3">M83*L83</f>
        <v>20.193000000000001</v>
      </c>
      <c r="O83" s="127">
        <v>9.57</v>
      </c>
      <c r="P83" s="125">
        <v>0</v>
      </c>
      <c r="Q83" s="126">
        <f t="shared" ref="Q83:Q85" si="4">(P83+O83+N83)*1.4</f>
        <v>41.668199999999999</v>
      </c>
      <c r="R83" s="64">
        <f t="shared" si="1"/>
        <v>233841.93839999998</v>
      </c>
    </row>
    <row r="84" spans="2:18" s="53" customFormat="1" x14ac:dyDescent="0.3">
      <c r="B84" s="54" t="str">
        <f>IF(TRIM(H84)&lt;&gt;"",COUNTA($H$66:H84)&amp;"","")</f>
        <v>13</v>
      </c>
      <c r="C84" s="168"/>
      <c r="D84" s="168"/>
      <c r="E84" s="168"/>
      <c r="F84" s="113" t="s">
        <v>257</v>
      </c>
      <c r="G84" s="1">
        <v>1</v>
      </c>
      <c r="H84" s="122">
        <v>425</v>
      </c>
      <c r="I84" s="123"/>
      <c r="J84" s="5">
        <f t="shared" si="2"/>
        <v>425</v>
      </c>
      <c r="K84" s="123" t="s">
        <v>73</v>
      </c>
      <c r="L84" s="124">
        <v>0.38100000000000001</v>
      </c>
      <c r="M84" s="128">
        <v>53</v>
      </c>
      <c r="N84" s="126">
        <f t="shared" si="3"/>
        <v>20.193000000000001</v>
      </c>
      <c r="O84" s="127">
        <v>15.25</v>
      </c>
      <c r="P84" s="125">
        <v>0</v>
      </c>
      <c r="Q84" s="126">
        <f t="shared" si="4"/>
        <v>49.620199999999997</v>
      </c>
      <c r="R84" s="64">
        <f t="shared" si="1"/>
        <v>21088.584999999999</v>
      </c>
    </row>
    <row r="85" spans="2:18" s="53" customFormat="1" x14ac:dyDescent="0.3">
      <c r="B85" s="54" t="str">
        <f>IF(TRIM(H85)&lt;&gt;"",COUNTA($H$66:H85)&amp;"","")</f>
        <v>14</v>
      </c>
      <c r="C85" s="165"/>
      <c r="D85" s="165"/>
      <c r="E85" s="165"/>
      <c r="F85" s="113" t="s">
        <v>258</v>
      </c>
      <c r="G85" s="1">
        <v>1</v>
      </c>
      <c r="H85" s="122">
        <v>377.44</v>
      </c>
      <c r="I85" s="123"/>
      <c r="J85" s="5">
        <f t="shared" si="2"/>
        <v>377.44</v>
      </c>
      <c r="K85" s="123" t="s">
        <v>73</v>
      </c>
      <c r="L85" s="124">
        <v>0.38100000000000001</v>
      </c>
      <c r="M85" s="128">
        <v>53</v>
      </c>
      <c r="N85" s="126">
        <f t="shared" si="3"/>
        <v>20.193000000000001</v>
      </c>
      <c r="O85" s="127">
        <v>15.25</v>
      </c>
      <c r="P85" s="125">
        <v>0</v>
      </c>
      <c r="Q85" s="126">
        <f t="shared" si="4"/>
        <v>49.620199999999997</v>
      </c>
      <c r="R85" s="64">
        <f t="shared" si="1"/>
        <v>18728.648288</v>
      </c>
    </row>
    <row r="86" spans="2:18" ht="14.4" thickBot="1" x14ac:dyDescent="0.35">
      <c r="B86" s="7" t="str">
        <f>IF(TRIM(H86)&lt;&gt;"",COUNTA($H$66:H86)&amp;"","")</f>
        <v/>
      </c>
      <c r="C86" s="1"/>
      <c r="D86" s="1"/>
      <c r="E86" s="1"/>
      <c r="F86" s="24" t="s">
        <v>7</v>
      </c>
      <c r="G86" s="45"/>
      <c r="H86" s="49"/>
      <c r="I86" s="34"/>
      <c r="J86" s="34"/>
      <c r="K86" s="34"/>
      <c r="L86" s="51"/>
      <c r="M86" s="51"/>
      <c r="N86" s="26"/>
      <c r="O86" s="92"/>
      <c r="P86" s="51"/>
      <c r="Q86" s="26"/>
      <c r="R86" s="66">
        <f>SUM(R80:R85)</f>
        <v>285235.05168800004</v>
      </c>
    </row>
    <row r="87" spans="2:18" x14ac:dyDescent="0.3">
      <c r="B87" s="7" t="str">
        <f>IF(TRIM(H87)&lt;&gt;"",COUNTA($H$66:H87)&amp;"","")</f>
        <v/>
      </c>
      <c r="C87" s="1"/>
      <c r="D87" s="1"/>
      <c r="E87" s="1"/>
      <c r="F87" s="2"/>
      <c r="G87" s="115"/>
      <c r="H87" s="50"/>
      <c r="I87" s="35"/>
      <c r="J87" s="35"/>
      <c r="K87" s="35"/>
      <c r="L87" s="52"/>
      <c r="M87" s="52"/>
      <c r="N87" s="36"/>
      <c r="O87" s="93"/>
      <c r="P87" s="52"/>
      <c r="Q87" s="36"/>
      <c r="R87" s="68"/>
    </row>
    <row r="88" spans="2:18" x14ac:dyDescent="0.3">
      <c r="B88" s="7" t="str">
        <f>IF(TRIM(H88)&lt;&gt;"",COUNTA($H$66:H88)&amp;"","")</f>
        <v/>
      </c>
      <c r="C88" s="1"/>
      <c r="D88" s="1"/>
      <c r="E88" s="4"/>
      <c r="F88" s="2"/>
      <c r="G88" s="2"/>
      <c r="H88" s="42"/>
      <c r="I88" s="5"/>
      <c r="J88" s="5"/>
      <c r="K88" s="5"/>
      <c r="L88" s="8"/>
      <c r="M88" s="8"/>
      <c r="N88" s="37"/>
      <c r="O88" s="94"/>
      <c r="P88" s="8"/>
      <c r="Q88" s="37"/>
      <c r="R88" s="69"/>
    </row>
    <row r="89" spans="2:18" s="53" customFormat="1" x14ac:dyDescent="0.3">
      <c r="B89" s="19" t="str">
        <f>IF(TRIM(H89)&lt;&gt;"",COUNTA($H$66:H89)&amp;"","")</f>
        <v/>
      </c>
      <c r="C89" s="20"/>
      <c r="D89" s="30"/>
      <c r="E89" s="4">
        <v>60000</v>
      </c>
      <c r="F89" s="3" t="s">
        <v>187</v>
      </c>
      <c r="G89" s="144"/>
      <c r="H89" s="143"/>
      <c r="I89" s="143"/>
      <c r="J89" s="143"/>
      <c r="K89" s="143"/>
      <c r="L89" s="143"/>
      <c r="M89" s="145"/>
      <c r="N89" s="143"/>
      <c r="O89" s="143"/>
      <c r="P89" s="20"/>
      <c r="Q89" s="20"/>
      <c r="R89" s="63"/>
    </row>
    <row r="90" spans="2:18" s="32" customFormat="1" x14ac:dyDescent="0.3">
      <c r="B90" s="156" t="str">
        <f>IF(TRIM(G90)&lt;&gt;"",COUNTA($G$66:G90)&amp;"","")</f>
        <v/>
      </c>
      <c r="C90" s="143"/>
      <c r="D90" s="146"/>
      <c r="E90" s="155">
        <v>61053</v>
      </c>
      <c r="F90" s="31" t="s">
        <v>299</v>
      </c>
      <c r="G90" s="144"/>
      <c r="H90" s="143"/>
      <c r="I90" s="143"/>
      <c r="J90" s="143"/>
      <c r="K90" s="143"/>
      <c r="L90" s="143"/>
      <c r="M90" s="145"/>
      <c r="N90" s="143"/>
      <c r="O90" s="143"/>
      <c r="P90" s="20"/>
      <c r="Q90" s="20"/>
      <c r="R90" s="63"/>
    </row>
    <row r="91" spans="2:18" s="53" customFormat="1" x14ac:dyDescent="0.3">
      <c r="B91" s="54" t="str">
        <f>IF(TRIM(G91)&lt;&gt;"",COUNTA($G$66:G91)&amp;"","")</f>
        <v>7</v>
      </c>
      <c r="C91" s="168"/>
      <c r="D91" s="168"/>
      <c r="E91" s="168"/>
      <c r="F91" s="113" t="s">
        <v>293</v>
      </c>
      <c r="G91" s="1">
        <v>1</v>
      </c>
      <c r="H91" s="42">
        <v>3765</v>
      </c>
      <c r="I91" s="5"/>
      <c r="J91" s="5">
        <f t="shared" ref="J91:J110" si="5">G91*H91</f>
        <v>3765</v>
      </c>
      <c r="K91" s="5" t="s">
        <v>73</v>
      </c>
      <c r="L91" s="152">
        <v>2.5999999999999999E-2</v>
      </c>
      <c r="M91" s="132">
        <v>53</v>
      </c>
      <c r="N91" s="126">
        <f t="shared" ref="N91:N164" si="6">M91*L91</f>
        <v>1.3779999999999999</v>
      </c>
      <c r="O91" s="127">
        <v>0.95</v>
      </c>
      <c r="P91" s="125">
        <v>0</v>
      </c>
      <c r="Q91" s="126">
        <f t="shared" ref="Q91:Q164" si="7">P91+O91+N91</f>
        <v>2.3279999999999998</v>
      </c>
      <c r="R91" s="64">
        <f t="shared" ref="R91:R113" si="8">Q91*J91</f>
        <v>8764.92</v>
      </c>
    </row>
    <row r="92" spans="2:18" s="53" customFormat="1" x14ac:dyDescent="0.3">
      <c r="B92" s="54" t="str">
        <f>IF(TRIM(G92)&lt;&gt;"",COUNTA($G$66:G92)&amp;"","")</f>
        <v>8</v>
      </c>
      <c r="C92" s="168"/>
      <c r="D92" s="168"/>
      <c r="E92" s="168"/>
      <c r="F92" s="113" t="s">
        <v>294</v>
      </c>
      <c r="G92" s="1">
        <v>1</v>
      </c>
      <c r="H92" s="42">
        <v>1390</v>
      </c>
      <c r="I92" s="5"/>
      <c r="J92" s="5">
        <f t="shared" si="5"/>
        <v>1390</v>
      </c>
      <c r="K92" s="5" t="s">
        <v>73</v>
      </c>
      <c r="L92" s="152">
        <v>2.5999999999999999E-2</v>
      </c>
      <c r="M92" s="132">
        <v>53</v>
      </c>
      <c r="N92" s="126">
        <f t="shared" si="6"/>
        <v>1.3779999999999999</v>
      </c>
      <c r="O92" s="127">
        <v>2.25</v>
      </c>
      <c r="P92" s="125">
        <v>0</v>
      </c>
      <c r="Q92" s="126">
        <f t="shared" si="7"/>
        <v>3.6280000000000001</v>
      </c>
      <c r="R92" s="64">
        <f t="shared" si="8"/>
        <v>5042.92</v>
      </c>
    </row>
    <row r="93" spans="2:18" s="53" customFormat="1" ht="15" customHeight="1" x14ac:dyDescent="0.3">
      <c r="B93" s="54" t="str">
        <f>IF(TRIM(G93)&lt;&gt;"",COUNTA($G$66:G93)&amp;"","")</f>
        <v>9</v>
      </c>
      <c r="C93" s="168"/>
      <c r="D93" s="168"/>
      <c r="E93" s="168"/>
      <c r="F93" s="60" t="s">
        <v>282</v>
      </c>
      <c r="G93" s="1">
        <v>1</v>
      </c>
      <c r="H93" s="42">
        <v>5200</v>
      </c>
      <c r="I93" s="5"/>
      <c r="J93" s="5">
        <f t="shared" si="5"/>
        <v>5200</v>
      </c>
      <c r="K93" s="5" t="s">
        <v>73</v>
      </c>
      <c r="L93" s="152">
        <v>1.7000000000000001E-2</v>
      </c>
      <c r="M93" s="132">
        <v>53</v>
      </c>
      <c r="N93" s="126">
        <f t="shared" si="6"/>
        <v>0.90100000000000002</v>
      </c>
      <c r="O93" s="127">
        <v>0.85</v>
      </c>
      <c r="P93" s="125">
        <v>0</v>
      </c>
      <c r="Q93" s="126">
        <f t="shared" si="7"/>
        <v>1.7509999999999999</v>
      </c>
      <c r="R93" s="64">
        <f t="shared" si="8"/>
        <v>9105.1999999999989</v>
      </c>
    </row>
    <row r="94" spans="2:18" s="53" customFormat="1" x14ac:dyDescent="0.3">
      <c r="B94" s="54" t="str">
        <f>IF(TRIM(G94)&lt;&gt;"",COUNTA($G$66:G94)&amp;"","")</f>
        <v>10</v>
      </c>
      <c r="C94" s="168"/>
      <c r="D94" s="168"/>
      <c r="E94" s="168"/>
      <c r="F94" s="113" t="s">
        <v>295</v>
      </c>
      <c r="G94" s="42">
        <v>1</v>
      </c>
      <c r="H94" s="5">
        <v>980</v>
      </c>
      <c r="I94" s="5"/>
      <c r="J94" s="5">
        <f t="shared" ref="J94" si="9">G94*H94</f>
        <v>980</v>
      </c>
      <c r="K94" s="5" t="s">
        <v>73</v>
      </c>
      <c r="L94" s="152">
        <v>1.7000000000000001E-2</v>
      </c>
      <c r="M94" s="132">
        <v>53</v>
      </c>
      <c r="N94" s="126">
        <f t="shared" ref="N94" si="10">M94*L94</f>
        <v>0.90100000000000002</v>
      </c>
      <c r="O94" s="127">
        <v>0.9</v>
      </c>
      <c r="P94" s="125">
        <v>0</v>
      </c>
      <c r="Q94" s="126">
        <f t="shared" ref="Q94" si="11">P94+O94+N94</f>
        <v>1.8010000000000002</v>
      </c>
      <c r="R94" s="64">
        <f t="shared" ref="R94" si="12">Q94*J94</f>
        <v>1764.9800000000002</v>
      </c>
    </row>
    <row r="95" spans="2:18" s="53" customFormat="1" x14ac:dyDescent="0.3">
      <c r="B95" s="54" t="str">
        <f>IF(TRIM(G95)&lt;&gt;"",COUNTA($G$66:G95)&amp;"","")</f>
        <v>11</v>
      </c>
      <c r="C95" s="168"/>
      <c r="D95" s="168"/>
      <c r="E95" s="168"/>
      <c r="F95" s="113" t="s">
        <v>267</v>
      </c>
      <c r="G95" s="1">
        <v>1</v>
      </c>
      <c r="H95" s="42">
        <v>5770</v>
      </c>
      <c r="I95" s="5"/>
      <c r="J95" s="5">
        <f t="shared" ref="J95" si="13">G95*H95</f>
        <v>5770</v>
      </c>
      <c r="K95" s="5" t="s">
        <v>73</v>
      </c>
      <c r="L95" s="152">
        <v>1.7000000000000001E-2</v>
      </c>
      <c r="M95" s="132">
        <v>53</v>
      </c>
      <c r="N95" s="126">
        <f t="shared" ref="N95" si="14">M95*L95</f>
        <v>0.90100000000000002</v>
      </c>
      <c r="O95" s="127">
        <v>1.2</v>
      </c>
      <c r="P95" s="125">
        <v>0</v>
      </c>
      <c r="Q95" s="126">
        <f t="shared" ref="Q95" si="15">P95+O95+N95</f>
        <v>2.101</v>
      </c>
      <c r="R95" s="64">
        <f t="shared" ref="R95" si="16">Q95*J95</f>
        <v>12122.77</v>
      </c>
    </row>
    <row r="96" spans="2:18" s="53" customFormat="1" x14ac:dyDescent="0.3">
      <c r="B96" s="54" t="str">
        <f>IF(TRIM(G96)&lt;&gt;"",COUNTA($G$66:G96)&amp;"","")</f>
        <v>12</v>
      </c>
      <c r="C96" s="168"/>
      <c r="D96" s="168"/>
      <c r="E96" s="168"/>
      <c r="F96" s="113" t="s">
        <v>279</v>
      </c>
      <c r="G96" s="1">
        <v>1</v>
      </c>
      <c r="H96" s="42">
        <v>685</v>
      </c>
      <c r="I96" s="5"/>
      <c r="J96" s="5">
        <f t="shared" si="5"/>
        <v>685</v>
      </c>
      <c r="K96" s="5" t="s">
        <v>73</v>
      </c>
      <c r="L96" s="152">
        <v>1.7000000000000001E-2</v>
      </c>
      <c r="M96" s="132">
        <v>53</v>
      </c>
      <c r="N96" s="126">
        <f t="shared" si="6"/>
        <v>0.90100000000000002</v>
      </c>
      <c r="O96" s="127">
        <v>1.1200000000000001</v>
      </c>
      <c r="P96" s="125">
        <v>0</v>
      </c>
      <c r="Q96" s="126">
        <f t="shared" si="7"/>
        <v>2.0209999999999999</v>
      </c>
      <c r="R96" s="64">
        <f t="shared" si="8"/>
        <v>1384.385</v>
      </c>
    </row>
    <row r="97" spans="2:18" s="53" customFormat="1" x14ac:dyDescent="0.3">
      <c r="B97" s="54" t="str">
        <f>IF(TRIM(G97)&lt;&gt;"",COUNTA($G$66:G97)&amp;"","")</f>
        <v>13</v>
      </c>
      <c r="C97" s="168"/>
      <c r="D97" s="168"/>
      <c r="E97" s="168"/>
      <c r="F97" s="113" t="s">
        <v>280</v>
      </c>
      <c r="G97" s="1">
        <v>1</v>
      </c>
      <c r="H97" s="42">
        <v>380</v>
      </c>
      <c r="I97" s="5"/>
      <c r="J97" s="5">
        <f t="shared" ref="J97" si="17">G97*H97</f>
        <v>380</v>
      </c>
      <c r="K97" s="5" t="s">
        <v>73</v>
      </c>
      <c r="L97" s="152">
        <v>1.7000000000000001E-2</v>
      </c>
      <c r="M97" s="132">
        <v>53</v>
      </c>
      <c r="N97" s="126">
        <f t="shared" ref="N97" si="18">M97*L97</f>
        <v>0.90100000000000002</v>
      </c>
      <c r="O97" s="127">
        <v>1.25</v>
      </c>
      <c r="P97" s="125">
        <v>0</v>
      </c>
      <c r="Q97" s="126">
        <f t="shared" ref="Q97" si="19">P97+O97+N97</f>
        <v>2.1509999999999998</v>
      </c>
      <c r="R97" s="64">
        <f t="shared" ref="R97" si="20">Q97*J97</f>
        <v>817.37999999999988</v>
      </c>
    </row>
    <row r="98" spans="2:18" s="53" customFormat="1" x14ac:dyDescent="0.3">
      <c r="B98" s="54" t="str">
        <f>IF(TRIM(G98)&lt;&gt;"",COUNTA($G$66:G98)&amp;"","")</f>
        <v>14</v>
      </c>
      <c r="C98" s="168"/>
      <c r="D98" s="168"/>
      <c r="E98" s="168"/>
      <c r="F98" s="113" t="s">
        <v>281</v>
      </c>
      <c r="G98" s="1">
        <v>1</v>
      </c>
      <c r="H98" s="42">
        <v>1330</v>
      </c>
      <c r="I98" s="5"/>
      <c r="J98" s="5">
        <f t="shared" ref="J98" si="21">G98*H98</f>
        <v>1330</v>
      </c>
      <c r="K98" s="5" t="s">
        <v>73</v>
      </c>
      <c r="L98" s="152">
        <v>1.7000000000000001E-2</v>
      </c>
      <c r="M98" s="132">
        <v>53</v>
      </c>
      <c r="N98" s="126">
        <f t="shared" ref="N98" si="22">M98*L98</f>
        <v>0.90100000000000002</v>
      </c>
      <c r="O98" s="127">
        <v>1.28</v>
      </c>
      <c r="P98" s="125">
        <v>0</v>
      </c>
      <c r="Q98" s="126">
        <f t="shared" ref="Q98" si="23">P98+O98+N98</f>
        <v>2.181</v>
      </c>
      <c r="R98" s="64">
        <f t="shared" ref="R98" si="24">Q98*J98</f>
        <v>2900.73</v>
      </c>
    </row>
    <row r="99" spans="2:18" s="53" customFormat="1" x14ac:dyDescent="0.3">
      <c r="B99" s="54" t="str">
        <f>IF(TRIM(G99)&lt;&gt;"",COUNTA($G$66:G99)&amp;"","")</f>
        <v>15</v>
      </c>
      <c r="C99" s="168"/>
      <c r="D99" s="168"/>
      <c r="E99" s="168"/>
      <c r="F99" s="113" t="s">
        <v>283</v>
      </c>
      <c r="G99" s="1">
        <v>1</v>
      </c>
      <c r="H99" s="42">
        <v>120</v>
      </c>
      <c r="I99" s="5"/>
      <c r="J99" s="5">
        <f t="shared" si="5"/>
        <v>120</v>
      </c>
      <c r="K99" s="5" t="s">
        <v>73</v>
      </c>
      <c r="L99" s="152">
        <v>1.7000000000000001E-2</v>
      </c>
      <c r="M99" s="132">
        <v>53</v>
      </c>
      <c r="N99" s="126">
        <f t="shared" si="6"/>
        <v>0.90100000000000002</v>
      </c>
      <c r="O99" s="127">
        <v>5.12</v>
      </c>
      <c r="P99" s="125">
        <v>0</v>
      </c>
      <c r="Q99" s="126">
        <f t="shared" si="7"/>
        <v>6.0209999999999999</v>
      </c>
      <c r="R99" s="64">
        <f t="shared" si="8"/>
        <v>722.52</v>
      </c>
    </row>
    <row r="100" spans="2:18" s="53" customFormat="1" x14ac:dyDescent="0.3">
      <c r="B100" s="54" t="str">
        <f>IF(TRIM(G100)&lt;&gt;"",COUNTA($G$66:G100)&amp;"","")</f>
        <v>16</v>
      </c>
      <c r="C100" s="168"/>
      <c r="D100" s="168"/>
      <c r="E100" s="168"/>
      <c r="F100" s="113" t="s">
        <v>278</v>
      </c>
      <c r="G100" s="1">
        <v>1</v>
      </c>
      <c r="H100" s="42">
        <v>660</v>
      </c>
      <c r="I100" s="5"/>
      <c r="J100" s="5">
        <f t="shared" ref="J100" si="25">G100*H100</f>
        <v>660</v>
      </c>
      <c r="K100" s="5" t="s">
        <v>73</v>
      </c>
      <c r="L100" s="152">
        <v>1.7000000000000001E-2</v>
      </c>
      <c r="M100" s="132">
        <v>53</v>
      </c>
      <c r="N100" s="126">
        <f t="shared" ref="N100" si="26">M100*L100</f>
        <v>0.90100000000000002</v>
      </c>
      <c r="O100" s="127">
        <v>1.32</v>
      </c>
      <c r="P100" s="125">
        <v>0</v>
      </c>
      <c r="Q100" s="126">
        <f t="shared" ref="Q100" si="27">P100+O100+N100</f>
        <v>2.2210000000000001</v>
      </c>
      <c r="R100" s="64">
        <f t="shared" ref="R100" si="28">Q100*J100</f>
        <v>1465.8600000000001</v>
      </c>
    </row>
    <row r="101" spans="2:18" s="53" customFormat="1" x14ac:dyDescent="0.3">
      <c r="B101" s="54" t="str">
        <f>IF(TRIM(G101)&lt;&gt;"",COUNTA($G$66:G101)&amp;"","")</f>
        <v>17</v>
      </c>
      <c r="C101" s="168"/>
      <c r="D101" s="168"/>
      <c r="E101" s="168"/>
      <c r="F101" s="113" t="s">
        <v>277</v>
      </c>
      <c r="G101" s="1">
        <v>1</v>
      </c>
      <c r="H101" s="42">
        <v>490</v>
      </c>
      <c r="I101" s="5"/>
      <c r="J101" s="5">
        <f t="shared" ref="J101" si="29">G101*H101</f>
        <v>490</v>
      </c>
      <c r="K101" s="5" t="s">
        <v>73</v>
      </c>
      <c r="L101" s="152">
        <v>1.7000000000000001E-2</v>
      </c>
      <c r="M101" s="132">
        <v>53</v>
      </c>
      <c r="N101" s="126">
        <f t="shared" ref="N101" si="30">M101*L101</f>
        <v>0.90100000000000002</v>
      </c>
      <c r="O101" s="127">
        <v>1.25</v>
      </c>
      <c r="P101" s="125">
        <v>0</v>
      </c>
      <c r="Q101" s="126">
        <f t="shared" ref="Q101" si="31">P101+O101+N101</f>
        <v>2.1509999999999998</v>
      </c>
      <c r="R101" s="64">
        <f t="shared" ref="R101" si="32">Q101*J101</f>
        <v>1053.99</v>
      </c>
    </row>
    <row r="102" spans="2:18" s="53" customFormat="1" x14ac:dyDescent="0.3">
      <c r="B102" s="54" t="str">
        <f>IF(TRIM(G102)&lt;&gt;"",COUNTA($G$66:G102)&amp;"","")</f>
        <v>18</v>
      </c>
      <c r="C102" s="168"/>
      <c r="D102" s="168"/>
      <c r="E102" s="168"/>
      <c r="F102" s="113" t="s">
        <v>276</v>
      </c>
      <c r="G102" s="1">
        <v>1</v>
      </c>
      <c r="H102" s="42">
        <v>60</v>
      </c>
      <c r="I102" s="5"/>
      <c r="J102" s="5">
        <f t="shared" si="5"/>
        <v>60</v>
      </c>
      <c r="K102" s="5" t="s">
        <v>73</v>
      </c>
      <c r="L102" s="152">
        <v>1.7000000000000001E-2</v>
      </c>
      <c r="M102" s="132">
        <v>53</v>
      </c>
      <c r="N102" s="126">
        <f t="shared" si="6"/>
        <v>0.90100000000000002</v>
      </c>
      <c r="O102" s="127">
        <v>1.1499999999999999</v>
      </c>
      <c r="P102" s="125">
        <v>0</v>
      </c>
      <c r="Q102" s="126">
        <f t="shared" si="7"/>
        <v>2.0510000000000002</v>
      </c>
      <c r="R102" s="64">
        <f t="shared" si="8"/>
        <v>123.06</v>
      </c>
    </row>
    <row r="103" spans="2:18" s="53" customFormat="1" x14ac:dyDescent="0.3">
      <c r="B103" s="54" t="str">
        <f>IF(TRIM(G103)&lt;&gt;"",COUNTA($G$66:G103)&amp;"","")</f>
        <v>19</v>
      </c>
      <c r="C103" s="168"/>
      <c r="D103" s="168"/>
      <c r="E103" s="168"/>
      <c r="F103" s="113" t="s">
        <v>272</v>
      </c>
      <c r="G103" s="1">
        <v>1</v>
      </c>
      <c r="H103" s="42">
        <v>4155</v>
      </c>
      <c r="I103" s="127"/>
      <c r="J103" s="5">
        <f t="shared" si="5"/>
        <v>4155</v>
      </c>
      <c r="K103" s="5" t="s">
        <v>73</v>
      </c>
      <c r="L103" s="152">
        <v>1.7999999999999999E-2</v>
      </c>
      <c r="M103" s="132">
        <v>53</v>
      </c>
      <c r="N103" s="126">
        <f t="shared" ref="N103:N106" si="33">M103*L103</f>
        <v>0.95399999999999996</v>
      </c>
      <c r="O103" s="127">
        <v>1.25</v>
      </c>
      <c r="P103" s="125">
        <v>0</v>
      </c>
      <c r="Q103" s="126">
        <f t="shared" ref="Q103:Q106" si="34">P103+O103+N103</f>
        <v>2.2039999999999997</v>
      </c>
      <c r="R103" s="64">
        <f t="shared" ref="R103:R106" si="35">Q103*J103</f>
        <v>9157.619999999999</v>
      </c>
    </row>
    <row r="104" spans="2:18" s="53" customFormat="1" x14ac:dyDescent="0.3">
      <c r="B104" s="54" t="str">
        <f>IF(TRIM(G104)&lt;&gt;"",COUNTA($G$66:G104)&amp;"","")</f>
        <v>20</v>
      </c>
      <c r="C104" s="168"/>
      <c r="D104" s="168"/>
      <c r="E104" s="168"/>
      <c r="F104" s="113" t="s">
        <v>273</v>
      </c>
      <c r="G104" s="1">
        <v>1</v>
      </c>
      <c r="H104" s="42">
        <v>2220</v>
      </c>
      <c r="I104" s="127"/>
      <c r="J104" s="5">
        <f t="shared" si="5"/>
        <v>2220</v>
      </c>
      <c r="K104" s="5" t="s">
        <v>73</v>
      </c>
      <c r="L104" s="152">
        <v>1.7999999999999999E-2</v>
      </c>
      <c r="M104" s="132">
        <v>53</v>
      </c>
      <c r="N104" s="126">
        <f t="shared" si="33"/>
        <v>0.95399999999999996</v>
      </c>
      <c r="O104" s="127">
        <v>1.25</v>
      </c>
      <c r="P104" s="125">
        <v>0</v>
      </c>
      <c r="Q104" s="126">
        <f t="shared" si="34"/>
        <v>2.2039999999999997</v>
      </c>
      <c r="R104" s="64">
        <f t="shared" si="35"/>
        <v>4892.8799999999992</v>
      </c>
    </row>
    <row r="105" spans="2:18" s="53" customFormat="1" x14ac:dyDescent="0.3">
      <c r="B105" s="54" t="str">
        <f>IF(TRIM(G105)&lt;&gt;"",COUNTA($G$66:G105)&amp;"","")</f>
        <v>21</v>
      </c>
      <c r="C105" s="168"/>
      <c r="D105" s="168"/>
      <c r="E105" s="168"/>
      <c r="F105" s="113" t="s">
        <v>275</v>
      </c>
      <c r="G105" s="1">
        <v>1</v>
      </c>
      <c r="H105" s="42">
        <v>32415</v>
      </c>
      <c r="I105" s="127"/>
      <c r="J105" s="5">
        <f t="shared" si="5"/>
        <v>32415</v>
      </c>
      <c r="K105" s="5" t="s">
        <v>73</v>
      </c>
      <c r="L105" s="152">
        <v>1.7999999999999999E-2</v>
      </c>
      <c r="M105" s="132">
        <v>53</v>
      </c>
      <c r="N105" s="126">
        <f t="shared" si="33"/>
        <v>0.95399999999999996</v>
      </c>
      <c r="O105" s="127">
        <v>1.85</v>
      </c>
      <c r="P105" s="125">
        <v>0</v>
      </c>
      <c r="Q105" s="126">
        <f t="shared" si="34"/>
        <v>2.8040000000000003</v>
      </c>
      <c r="R105" s="64">
        <f t="shared" si="35"/>
        <v>90891.66</v>
      </c>
    </row>
    <row r="106" spans="2:18" s="53" customFormat="1" x14ac:dyDescent="0.3">
      <c r="B106" s="54" t="str">
        <f>IF(TRIM(G106)&lt;&gt;"",COUNTA($G$66:G106)&amp;"","")</f>
        <v>22</v>
      </c>
      <c r="C106" s="168"/>
      <c r="D106" s="168"/>
      <c r="E106" s="168"/>
      <c r="F106" s="113" t="s">
        <v>274</v>
      </c>
      <c r="G106" s="1">
        <v>1</v>
      </c>
      <c r="H106" s="42">
        <v>22690</v>
      </c>
      <c r="I106" s="127"/>
      <c r="J106" s="5">
        <f t="shared" si="5"/>
        <v>22690</v>
      </c>
      <c r="K106" s="5" t="s">
        <v>73</v>
      </c>
      <c r="L106" s="152">
        <v>1.7999999999999999E-2</v>
      </c>
      <c r="M106" s="132">
        <v>53</v>
      </c>
      <c r="N106" s="126">
        <f t="shared" si="33"/>
        <v>0.95399999999999996</v>
      </c>
      <c r="O106" s="127">
        <v>1.25</v>
      </c>
      <c r="P106" s="125">
        <v>0</v>
      </c>
      <c r="Q106" s="126">
        <f t="shared" si="34"/>
        <v>2.2039999999999997</v>
      </c>
      <c r="R106" s="64">
        <f t="shared" si="35"/>
        <v>50008.759999999995</v>
      </c>
    </row>
    <row r="107" spans="2:18" s="53" customFormat="1" x14ac:dyDescent="0.3">
      <c r="B107" s="54" t="str">
        <f>IF(TRIM(G107)&lt;&gt;"",COUNTA($G$66:G107)&amp;"","")</f>
        <v>23</v>
      </c>
      <c r="C107" s="168"/>
      <c r="D107" s="168"/>
      <c r="E107" s="168"/>
      <c r="F107" s="113" t="s">
        <v>268</v>
      </c>
      <c r="G107" s="1">
        <v>1</v>
      </c>
      <c r="H107" s="5">
        <v>1554</v>
      </c>
      <c r="I107" s="5"/>
      <c r="J107" s="5">
        <f t="shared" si="5"/>
        <v>1554</v>
      </c>
      <c r="K107" s="5" t="s">
        <v>168</v>
      </c>
      <c r="L107" s="152">
        <v>0.55000000000000004</v>
      </c>
      <c r="M107" s="132">
        <v>53</v>
      </c>
      <c r="N107" s="126">
        <f t="shared" si="6"/>
        <v>29.150000000000002</v>
      </c>
      <c r="O107" s="127">
        <v>35.32</v>
      </c>
      <c r="P107" s="125">
        <v>0</v>
      </c>
      <c r="Q107" s="126">
        <f t="shared" si="7"/>
        <v>64.47</v>
      </c>
      <c r="R107" s="64">
        <f t="shared" si="8"/>
        <v>100186.38</v>
      </c>
    </row>
    <row r="108" spans="2:18" s="53" customFormat="1" x14ac:dyDescent="0.3">
      <c r="B108" s="54" t="str">
        <f>IF(TRIM(G108)&lt;&gt;"",COUNTA($G$66:G108)&amp;"","")</f>
        <v>24</v>
      </c>
      <c r="C108" s="168"/>
      <c r="D108" s="168"/>
      <c r="E108" s="168"/>
      <c r="F108" s="113" t="s">
        <v>269</v>
      </c>
      <c r="G108" s="1">
        <v>1</v>
      </c>
      <c r="H108" s="5">
        <v>398</v>
      </c>
      <c r="I108" s="5"/>
      <c r="J108" s="5">
        <f t="shared" si="5"/>
        <v>398</v>
      </c>
      <c r="K108" s="5" t="s">
        <v>168</v>
      </c>
      <c r="L108" s="152">
        <v>0.55000000000000004</v>
      </c>
      <c r="M108" s="132">
        <v>53</v>
      </c>
      <c r="N108" s="126">
        <f t="shared" si="6"/>
        <v>29.150000000000002</v>
      </c>
      <c r="O108" s="127">
        <v>29.26</v>
      </c>
      <c r="P108" s="125">
        <v>0</v>
      </c>
      <c r="Q108" s="126">
        <f t="shared" si="7"/>
        <v>58.410000000000004</v>
      </c>
      <c r="R108" s="64">
        <f t="shared" si="8"/>
        <v>23247.18</v>
      </c>
    </row>
    <row r="109" spans="2:18" s="53" customFormat="1" x14ac:dyDescent="0.3">
      <c r="B109" s="54" t="str">
        <f>IF(TRIM(G109)&lt;&gt;"",COUNTA($G$66:G109)&amp;"","")</f>
        <v>25</v>
      </c>
      <c r="C109" s="168"/>
      <c r="D109" s="168"/>
      <c r="E109" s="168"/>
      <c r="F109" s="113" t="s">
        <v>270</v>
      </c>
      <c r="G109" s="1">
        <v>1</v>
      </c>
      <c r="H109" s="5">
        <v>1242</v>
      </c>
      <c r="I109" s="5"/>
      <c r="J109" s="5">
        <f t="shared" si="5"/>
        <v>1242</v>
      </c>
      <c r="K109" s="5" t="s">
        <v>168</v>
      </c>
      <c r="L109" s="152">
        <v>0.55000000000000004</v>
      </c>
      <c r="M109" s="132">
        <v>53</v>
      </c>
      <c r="N109" s="126">
        <f t="shared" si="6"/>
        <v>29.150000000000002</v>
      </c>
      <c r="O109" s="127">
        <v>20</v>
      </c>
      <c r="P109" s="125">
        <v>0</v>
      </c>
      <c r="Q109" s="126">
        <f t="shared" si="7"/>
        <v>49.150000000000006</v>
      </c>
      <c r="R109" s="64">
        <f t="shared" si="8"/>
        <v>61044.30000000001</v>
      </c>
    </row>
    <row r="110" spans="2:18" s="53" customFormat="1" x14ac:dyDescent="0.3">
      <c r="B110" s="54" t="str">
        <f>IF(TRIM(G110)&lt;&gt;"",COUNTA($G$66:G110)&amp;"","")</f>
        <v>26</v>
      </c>
      <c r="C110" s="168"/>
      <c r="D110" s="168"/>
      <c r="E110" s="168"/>
      <c r="F110" s="113" t="s">
        <v>271</v>
      </c>
      <c r="G110" s="1">
        <v>1</v>
      </c>
      <c r="H110" s="5">
        <v>20</v>
      </c>
      <c r="I110" s="5"/>
      <c r="J110" s="5">
        <f t="shared" si="5"/>
        <v>20</v>
      </c>
      <c r="K110" s="5" t="s">
        <v>168</v>
      </c>
      <c r="L110" s="152">
        <v>0.55000000000000004</v>
      </c>
      <c r="M110" s="132">
        <v>53</v>
      </c>
      <c r="N110" s="126">
        <f t="shared" si="6"/>
        <v>29.150000000000002</v>
      </c>
      <c r="O110" s="127">
        <v>15.98</v>
      </c>
      <c r="P110" s="125">
        <v>0</v>
      </c>
      <c r="Q110" s="126">
        <f t="shared" si="7"/>
        <v>45.13</v>
      </c>
      <c r="R110" s="64">
        <f t="shared" si="8"/>
        <v>902.6</v>
      </c>
    </row>
    <row r="111" spans="2:18" ht="27.6" x14ac:dyDescent="0.3">
      <c r="B111" s="7" t="str">
        <f>IF(TRIM(H111)&lt;&gt;"",COUNTA($H$66:H111)&amp;"","")</f>
        <v/>
      </c>
      <c r="C111" s="160" t="s">
        <v>172</v>
      </c>
      <c r="D111" s="166"/>
      <c r="E111" s="166"/>
      <c r="F111" s="38" t="s">
        <v>47</v>
      </c>
      <c r="G111" s="2"/>
      <c r="H111" s="42"/>
      <c r="I111" s="5"/>
      <c r="J111" s="5"/>
      <c r="K111" s="5"/>
      <c r="L111" s="8"/>
      <c r="M111" s="8"/>
      <c r="N111" s="8"/>
      <c r="O111" s="91"/>
      <c r="P111" s="8"/>
      <c r="Q111" s="8"/>
      <c r="R111" s="64"/>
    </row>
    <row r="112" spans="2:18" s="53" customFormat="1" x14ac:dyDescent="0.3">
      <c r="B112" s="54" t="str">
        <f>IF(TRIM(G112)&lt;&gt;"",COUNTA($G$66:G112)&amp;"","")</f>
        <v>27</v>
      </c>
      <c r="C112" s="160"/>
      <c r="D112" s="167"/>
      <c r="E112" s="167"/>
      <c r="F112" s="60" t="s">
        <v>302</v>
      </c>
      <c r="G112" s="1">
        <v>1</v>
      </c>
      <c r="H112" s="42">
        <v>35415</v>
      </c>
      <c r="I112" s="5"/>
      <c r="J112" s="5">
        <f>G112*H112</f>
        <v>35415</v>
      </c>
      <c r="K112" s="5" t="s">
        <v>73</v>
      </c>
      <c r="L112" s="152">
        <v>1.4E-2</v>
      </c>
      <c r="M112" s="132">
        <v>53</v>
      </c>
      <c r="N112" s="126">
        <f t="shared" ref="N112:N113" si="36">M112*L112</f>
        <v>0.74199999999999999</v>
      </c>
      <c r="O112" s="127">
        <v>0.95</v>
      </c>
      <c r="P112" s="125">
        <v>0</v>
      </c>
      <c r="Q112" s="126">
        <f t="shared" ref="Q112:Q113" si="37">P112+O112+N112</f>
        <v>1.6919999999999999</v>
      </c>
      <c r="R112" s="64">
        <f t="shared" si="8"/>
        <v>59922.18</v>
      </c>
    </row>
    <row r="113" spans="2:18" s="53" customFormat="1" x14ac:dyDescent="0.3">
      <c r="B113" s="54" t="str">
        <f>IF(TRIM(G113)&lt;&gt;"",COUNTA($G$66:G113)&amp;"","")</f>
        <v>28</v>
      </c>
      <c r="C113" s="160"/>
      <c r="D113" s="167"/>
      <c r="E113" s="167"/>
      <c r="F113" s="60" t="s">
        <v>303</v>
      </c>
      <c r="G113" s="42">
        <v>1</v>
      </c>
      <c r="H113" s="42">
        <v>15588</v>
      </c>
      <c r="I113" s="5"/>
      <c r="J113" s="5">
        <f>G113*H113</f>
        <v>15588</v>
      </c>
      <c r="K113" s="5" t="s">
        <v>73</v>
      </c>
      <c r="L113" s="152">
        <v>1.4E-2</v>
      </c>
      <c r="M113" s="132">
        <v>53</v>
      </c>
      <c r="N113" s="126">
        <f t="shared" si="36"/>
        <v>0.74199999999999999</v>
      </c>
      <c r="O113" s="127">
        <v>0.95</v>
      </c>
      <c r="P113" s="125">
        <v>0</v>
      </c>
      <c r="Q113" s="126">
        <f t="shared" si="37"/>
        <v>1.6919999999999999</v>
      </c>
      <c r="R113" s="64">
        <f t="shared" si="8"/>
        <v>26374.896000000001</v>
      </c>
    </row>
    <row r="114" spans="2:18" x14ac:dyDescent="0.3">
      <c r="B114" s="7" t="str">
        <f>IF(TRIM(H114)&lt;&gt;"",COUNTA($H$66:H114)&amp;"","")</f>
        <v/>
      </c>
      <c r="C114" s="160" t="s">
        <v>172</v>
      </c>
      <c r="D114" s="169"/>
      <c r="E114" s="169"/>
      <c r="F114" s="38" t="s">
        <v>48</v>
      </c>
      <c r="G114" s="2"/>
      <c r="H114" s="42"/>
      <c r="I114" s="5"/>
      <c r="J114" s="5"/>
      <c r="K114" s="5"/>
      <c r="L114" s="8"/>
      <c r="M114" s="8"/>
      <c r="N114" s="8"/>
      <c r="O114" s="91"/>
      <c r="P114" s="8"/>
      <c r="Q114" s="8"/>
      <c r="R114" s="64"/>
    </row>
    <row r="115" spans="2:18" s="53" customFormat="1" x14ac:dyDescent="0.3">
      <c r="B115" s="54" t="str">
        <f>IF(TRIM(G115)&lt;&gt;"",COUNTA($G$66:G115)&amp;"","")</f>
        <v>29</v>
      </c>
      <c r="C115" s="160"/>
      <c r="D115" s="169"/>
      <c r="E115" s="169"/>
      <c r="F115" s="60" t="s">
        <v>302</v>
      </c>
      <c r="G115" s="1">
        <v>1</v>
      </c>
      <c r="H115" s="42">
        <v>590</v>
      </c>
      <c r="I115" s="5"/>
      <c r="J115" s="5">
        <f>G115*H115</f>
        <v>590</v>
      </c>
      <c r="K115" s="5" t="s">
        <v>73</v>
      </c>
      <c r="L115" s="152">
        <v>1.4E-2</v>
      </c>
      <c r="M115" s="132">
        <v>53</v>
      </c>
      <c r="N115" s="126">
        <f t="shared" ref="N115:N116" si="38">M115*L115</f>
        <v>0.74199999999999999</v>
      </c>
      <c r="O115" s="127">
        <v>0.95</v>
      </c>
      <c r="P115" s="125">
        <v>0</v>
      </c>
      <c r="Q115" s="126">
        <f t="shared" ref="Q115:Q116" si="39">P115+O115+N115</f>
        <v>1.6919999999999999</v>
      </c>
      <c r="R115" s="64">
        <f t="shared" ref="R115:R116" si="40">Q115*J115</f>
        <v>998.28</v>
      </c>
    </row>
    <row r="116" spans="2:18" s="53" customFormat="1" x14ac:dyDescent="0.3">
      <c r="B116" s="54" t="str">
        <f>IF(TRIM(G116)&lt;&gt;"",COUNTA($G$66:G116)&amp;"","")</f>
        <v>30</v>
      </c>
      <c r="C116" s="160"/>
      <c r="D116" s="169"/>
      <c r="E116" s="169"/>
      <c r="F116" s="60" t="s">
        <v>303</v>
      </c>
      <c r="G116" s="42">
        <v>1</v>
      </c>
      <c r="H116" s="42">
        <v>255</v>
      </c>
      <c r="I116" s="5"/>
      <c r="J116" s="5">
        <f>G116*H116</f>
        <v>255</v>
      </c>
      <c r="K116" s="5" t="s">
        <v>73</v>
      </c>
      <c r="L116" s="152">
        <v>1.4E-2</v>
      </c>
      <c r="M116" s="132">
        <v>53</v>
      </c>
      <c r="N116" s="126">
        <f t="shared" si="38"/>
        <v>0.74199999999999999</v>
      </c>
      <c r="O116" s="127">
        <v>0.95</v>
      </c>
      <c r="P116" s="125">
        <v>0</v>
      </c>
      <c r="Q116" s="126">
        <f t="shared" si="39"/>
        <v>1.6919999999999999</v>
      </c>
      <c r="R116" s="64">
        <f t="shared" si="40"/>
        <v>431.46</v>
      </c>
    </row>
    <row r="117" spans="2:18" x14ac:dyDescent="0.3">
      <c r="B117" s="7" t="str">
        <f>IF(TRIM(H117)&lt;&gt;"",COUNTA($H$66:H117)&amp;"","")</f>
        <v/>
      </c>
      <c r="C117" s="161" t="s">
        <v>172</v>
      </c>
      <c r="D117" s="166"/>
      <c r="E117" s="166"/>
      <c r="F117" s="38" t="s">
        <v>49</v>
      </c>
      <c r="G117" s="2"/>
      <c r="H117" s="42"/>
      <c r="I117" s="5"/>
      <c r="J117" s="5"/>
      <c r="K117" s="5"/>
      <c r="L117" s="8"/>
      <c r="M117" s="8"/>
      <c r="N117" s="8"/>
      <c r="O117" s="91"/>
      <c r="P117" s="8"/>
      <c r="Q117" s="8"/>
      <c r="R117" s="64"/>
    </row>
    <row r="118" spans="2:18" s="53" customFormat="1" x14ac:dyDescent="0.3">
      <c r="B118" s="54" t="str">
        <f>IF(TRIM(G118)&lt;&gt;"",COUNTA($G$66:G118)&amp;"","")</f>
        <v>31</v>
      </c>
      <c r="C118" s="162"/>
      <c r="D118" s="167"/>
      <c r="E118" s="167"/>
      <c r="F118" s="60" t="s">
        <v>302</v>
      </c>
      <c r="G118" s="1">
        <v>1</v>
      </c>
      <c r="H118" s="42">
        <v>800</v>
      </c>
      <c r="I118" s="5"/>
      <c r="J118" s="5">
        <f>G118*H118</f>
        <v>800</v>
      </c>
      <c r="K118" s="5" t="s">
        <v>73</v>
      </c>
      <c r="L118" s="152">
        <v>1.4E-2</v>
      </c>
      <c r="M118" s="132">
        <v>53</v>
      </c>
      <c r="N118" s="126">
        <f t="shared" ref="N118:N119" si="41">M118*L118</f>
        <v>0.74199999999999999</v>
      </c>
      <c r="O118" s="127">
        <v>0.95</v>
      </c>
      <c r="P118" s="125">
        <v>0</v>
      </c>
      <c r="Q118" s="126">
        <f t="shared" ref="Q118:Q119" si="42">P118+O118+N118</f>
        <v>1.6919999999999999</v>
      </c>
      <c r="R118" s="64">
        <f t="shared" ref="R118:R122" si="43">Q118*J118</f>
        <v>1353.6</v>
      </c>
    </row>
    <row r="119" spans="2:18" s="53" customFormat="1" x14ac:dyDescent="0.3">
      <c r="B119" s="54" t="str">
        <f>IF(TRIM(G119)&lt;&gt;"",COUNTA($G$66:G119)&amp;"","")</f>
        <v>32</v>
      </c>
      <c r="C119" s="163"/>
      <c r="D119" s="170"/>
      <c r="E119" s="170"/>
      <c r="F119" s="60" t="s">
        <v>303</v>
      </c>
      <c r="G119" s="42">
        <v>1</v>
      </c>
      <c r="H119" s="42">
        <v>348</v>
      </c>
      <c r="I119" s="5"/>
      <c r="J119" s="5">
        <f>G119*H119</f>
        <v>348</v>
      </c>
      <c r="K119" s="5" t="s">
        <v>73</v>
      </c>
      <c r="L119" s="152">
        <v>1.4E-2</v>
      </c>
      <c r="M119" s="132">
        <v>53</v>
      </c>
      <c r="N119" s="126">
        <f t="shared" si="41"/>
        <v>0.74199999999999999</v>
      </c>
      <c r="O119" s="127">
        <v>0.95</v>
      </c>
      <c r="P119" s="125">
        <v>0</v>
      </c>
      <c r="Q119" s="126">
        <f t="shared" si="42"/>
        <v>1.6919999999999999</v>
      </c>
      <c r="R119" s="64">
        <f t="shared" si="43"/>
        <v>588.81600000000003</v>
      </c>
    </row>
    <row r="120" spans="2:18" x14ac:dyDescent="0.3">
      <c r="B120" s="7" t="str">
        <f>IF(TRIM(H120)&lt;&gt;"",COUNTA($H$66:H120)&amp;"","")</f>
        <v/>
      </c>
      <c r="C120" s="161" t="s">
        <v>172</v>
      </c>
      <c r="D120" s="166"/>
      <c r="E120" s="166"/>
      <c r="F120" s="38" t="s">
        <v>50</v>
      </c>
      <c r="G120" s="2"/>
      <c r="H120" s="42"/>
      <c r="I120" s="5"/>
      <c r="J120" s="5"/>
      <c r="K120" s="5"/>
      <c r="L120" s="8"/>
      <c r="M120" s="8"/>
      <c r="N120" s="8"/>
      <c r="O120" s="91"/>
      <c r="P120" s="8"/>
      <c r="Q120" s="8"/>
      <c r="R120" s="64"/>
    </row>
    <row r="121" spans="2:18" s="53" customFormat="1" x14ac:dyDescent="0.3">
      <c r="B121" s="54" t="str">
        <f>IF(TRIM(G121)&lt;&gt;"",COUNTA($G$66:G121)&amp;"","")</f>
        <v>33</v>
      </c>
      <c r="C121" s="162"/>
      <c r="D121" s="167"/>
      <c r="E121" s="167"/>
      <c r="F121" s="60" t="s">
        <v>305</v>
      </c>
      <c r="G121" s="42">
        <v>1</v>
      </c>
      <c r="H121" s="42">
        <v>32620</v>
      </c>
      <c r="I121" s="5"/>
      <c r="J121" s="5">
        <f>G121*H121</f>
        <v>32620</v>
      </c>
      <c r="K121" s="5" t="s">
        <v>73</v>
      </c>
      <c r="L121" s="152">
        <v>1.4E-2</v>
      </c>
      <c r="M121" s="132">
        <v>53</v>
      </c>
      <c r="N121" s="126">
        <f t="shared" si="6"/>
        <v>0.74199999999999999</v>
      </c>
      <c r="O121" s="127">
        <v>0.85</v>
      </c>
      <c r="P121" s="125">
        <v>0</v>
      </c>
      <c r="Q121" s="126">
        <f t="shared" si="7"/>
        <v>1.5920000000000001</v>
      </c>
      <c r="R121" s="64">
        <f t="shared" si="43"/>
        <v>51931.040000000001</v>
      </c>
    </row>
    <row r="122" spans="2:18" s="53" customFormat="1" x14ac:dyDescent="0.3">
      <c r="B122" s="54" t="str">
        <f>IF(TRIM(G122)&lt;&gt;"",COUNTA($G$66:G122)&amp;"","")</f>
        <v>34</v>
      </c>
      <c r="C122" s="163"/>
      <c r="D122" s="170"/>
      <c r="E122" s="170"/>
      <c r="F122" s="60" t="s">
        <v>306</v>
      </c>
      <c r="G122" s="42">
        <v>1</v>
      </c>
      <c r="H122" s="42">
        <v>14352</v>
      </c>
      <c r="I122" s="5"/>
      <c r="J122" s="5">
        <f>G122*H122</f>
        <v>14352</v>
      </c>
      <c r="K122" s="5" t="s">
        <v>73</v>
      </c>
      <c r="L122" s="152">
        <v>1.4E-2</v>
      </c>
      <c r="M122" s="132">
        <v>53</v>
      </c>
      <c r="N122" s="126">
        <f t="shared" si="6"/>
        <v>0.74199999999999999</v>
      </c>
      <c r="O122" s="127">
        <v>0.85</v>
      </c>
      <c r="P122" s="125">
        <v>0</v>
      </c>
      <c r="Q122" s="126">
        <f t="shared" si="7"/>
        <v>1.5920000000000001</v>
      </c>
      <c r="R122" s="64">
        <f t="shared" si="43"/>
        <v>22848.384000000002</v>
      </c>
    </row>
    <row r="123" spans="2:18" x14ac:dyDescent="0.3">
      <c r="B123" s="7" t="str">
        <f>IF(TRIM(H123)&lt;&gt;"",COUNTA($H$66:H123)&amp;"","")</f>
        <v/>
      </c>
      <c r="C123" s="161" t="s">
        <v>172</v>
      </c>
      <c r="D123" s="161"/>
      <c r="E123" s="161"/>
      <c r="F123" s="38" t="s">
        <v>51</v>
      </c>
      <c r="G123" s="2"/>
      <c r="H123" s="42"/>
      <c r="I123" s="5"/>
      <c r="J123" s="5"/>
      <c r="K123" s="5"/>
      <c r="L123" s="8"/>
      <c r="M123" s="8"/>
      <c r="N123" s="8"/>
      <c r="O123" s="91"/>
      <c r="P123" s="8"/>
      <c r="Q123" s="8"/>
      <c r="R123" s="64"/>
    </row>
    <row r="124" spans="2:18" s="53" customFormat="1" x14ac:dyDescent="0.3">
      <c r="B124" s="54" t="str">
        <f>IF(TRIM(G124)&lt;&gt;"",COUNTA($G$66:G124)&amp;"","")</f>
        <v>35</v>
      </c>
      <c r="C124" s="162"/>
      <c r="D124" s="162"/>
      <c r="E124" s="162"/>
      <c r="F124" s="60" t="s">
        <v>302</v>
      </c>
      <c r="G124" s="1">
        <v>1</v>
      </c>
      <c r="H124" s="42">
        <v>95</v>
      </c>
      <c r="I124" s="5"/>
      <c r="J124" s="5">
        <f>G124*H124</f>
        <v>95</v>
      </c>
      <c r="K124" s="5" t="s">
        <v>73</v>
      </c>
      <c r="L124" s="152">
        <v>1.4E-2</v>
      </c>
      <c r="M124" s="132">
        <v>53</v>
      </c>
      <c r="N124" s="126">
        <f t="shared" ref="N124:N125" si="44">M124*L124</f>
        <v>0.74199999999999999</v>
      </c>
      <c r="O124" s="127">
        <v>0.95</v>
      </c>
      <c r="P124" s="125">
        <v>0</v>
      </c>
      <c r="Q124" s="126">
        <f t="shared" ref="Q124:Q125" si="45">P124+O124+N124</f>
        <v>1.6919999999999999</v>
      </c>
      <c r="R124" s="64">
        <f t="shared" ref="R124:R125" si="46">Q124*J124</f>
        <v>160.74</v>
      </c>
    </row>
    <row r="125" spans="2:18" s="53" customFormat="1" x14ac:dyDescent="0.3">
      <c r="B125" s="54" t="str">
        <f>IF(TRIM(G125)&lt;&gt;"",COUNTA($G$66:G125)&amp;"","")</f>
        <v>36</v>
      </c>
      <c r="C125" s="163"/>
      <c r="D125" s="163"/>
      <c r="E125" s="163"/>
      <c r="F125" s="60" t="s">
        <v>303</v>
      </c>
      <c r="G125" s="42">
        <v>1</v>
      </c>
      <c r="H125" s="42">
        <v>36</v>
      </c>
      <c r="I125" s="5"/>
      <c r="J125" s="5">
        <f>G125*H125</f>
        <v>36</v>
      </c>
      <c r="K125" s="5" t="s">
        <v>73</v>
      </c>
      <c r="L125" s="152">
        <v>1.4E-2</v>
      </c>
      <c r="M125" s="132">
        <v>53</v>
      </c>
      <c r="N125" s="126">
        <f t="shared" si="44"/>
        <v>0.74199999999999999</v>
      </c>
      <c r="O125" s="127">
        <v>0.95</v>
      </c>
      <c r="P125" s="125">
        <v>0</v>
      </c>
      <c r="Q125" s="126">
        <f t="shared" si="45"/>
        <v>1.6919999999999999</v>
      </c>
      <c r="R125" s="64">
        <f t="shared" si="46"/>
        <v>60.911999999999999</v>
      </c>
    </row>
    <row r="126" spans="2:18" x14ac:dyDescent="0.3">
      <c r="B126" s="7" t="str">
        <f>IF(TRIM(H126)&lt;&gt;"",COUNTA($H$66:H126)&amp;"","")</f>
        <v/>
      </c>
      <c r="C126" s="161" t="s">
        <v>172</v>
      </c>
      <c r="D126" s="161"/>
      <c r="E126" s="161"/>
      <c r="F126" s="38" t="s">
        <v>52</v>
      </c>
      <c r="G126" s="2"/>
      <c r="H126" s="42"/>
      <c r="I126" s="5"/>
      <c r="J126" s="5"/>
      <c r="K126" s="5"/>
      <c r="L126" s="8"/>
      <c r="M126" s="8"/>
      <c r="N126" s="8"/>
      <c r="O126" s="91"/>
      <c r="P126" s="8"/>
      <c r="Q126" s="8"/>
      <c r="R126" s="64"/>
    </row>
    <row r="127" spans="2:18" s="53" customFormat="1" x14ac:dyDescent="0.3">
      <c r="B127" s="54" t="str">
        <f>IF(TRIM(G127)&lt;&gt;"",COUNTA($G$66:G127)&amp;"","")</f>
        <v>37</v>
      </c>
      <c r="C127" s="162"/>
      <c r="D127" s="162"/>
      <c r="E127" s="162"/>
      <c r="F127" s="60" t="s">
        <v>305</v>
      </c>
      <c r="G127" s="42">
        <v>1</v>
      </c>
      <c r="H127" s="42">
        <v>865</v>
      </c>
      <c r="I127" s="5"/>
      <c r="J127" s="5">
        <f>G127*H127</f>
        <v>865</v>
      </c>
      <c r="K127" s="5" t="s">
        <v>73</v>
      </c>
      <c r="L127" s="152">
        <v>1.4E-2</v>
      </c>
      <c r="M127" s="132">
        <v>53</v>
      </c>
      <c r="N127" s="126">
        <f t="shared" ref="N127:N128" si="47">M127*L127</f>
        <v>0.74199999999999999</v>
      </c>
      <c r="O127" s="127">
        <v>0.85</v>
      </c>
      <c r="P127" s="125">
        <v>0</v>
      </c>
      <c r="Q127" s="126">
        <f t="shared" ref="Q127:Q128" si="48">P127+O127+N127</f>
        <v>1.5920000000000001</v>
      </c>
      <c r="R127" s="64">
        <f t="shared" ref="R127:R128" si="49">Q127*J127</f>
        <v>1377.0800000000002</v>
      </c>
    </row>
    <row r="128" spans="2:18" s="53" customFormat="1" x14ac:dyDescent="0.3">
      <c r="B128" s="54" t="str">
        <f>IF(TRIM(G128)&lt;&gt;"",COUNTA($G$66:G128)&amp;"","")</f>
        <v>38</v>
      </c>
      <c r="C128" s="163"/>
      <c r="D128" s="163"/>
      <c r="E128" s="163"/>
      <c r="F128" s="60" t="s">
        <v>306</v>
      </c>
      <c r="G128" s="42">
        <v>1</v>
      </c>
      <c r="H128" s="42">
        <v>375</v>
      </c>
      <c r="I128" s="5"/>
      <c r="J128" s="5">
        <f>G128*H128</f>
        <v>375</v>
      </c>
      <c r="K128" s="5" t="s">
        <v>73</v>
      </c>
      <c r="L128" s="152">
        <v>1.4E-2</v>
      </c>
      <c r="M128" s="132">
        <v>53</v>
      </c>
      <c r="N128" s="126">
        <f t="shared" si="47"/>
        <v>0.74199999999999999</v>
      </c>
      <c r="O128" s="127">
        <v>0.85</v>
      </c>
      <c r="P128" s="125">
        <v>0</v>
      </c>
      <c r="Q128" s="126">
        <f t="shared" si="48"/>
        <v>1.5920000000000001</v>
      </c>
      <c r="R128" s="64">
        <f t="shared" si="49"/>
        <v>597</v>
      </c>
    </row>
    <row r="129" spans="2:18" x14ac:dyDescent="0.3">
      <c r="B129" s="7" t="str">
        <f>IF(TRIM(H129)&lt;&gt;"",COUNTA($H$66:H129)&amp;"","")</f>
        <v/>
      </c>
      <c r="C129" s="161" t="s">
        <v>172</v>
      </c>
      <c r="D129" s="161"/>
      <c r="E129" s="161"/>
      <c r="F129" s="38" t="s">
        <v>63</v>
      </c>
      <c r="G129" s="2"/>
      <c r="H129" s="42"/>
      <c r="I129" s="5"/>
      <c r="J129" s="5"/>
      <c r="K129" s="5"/>
      <c r="L129" s="8"/>
      <c r="M129" s="8"/>
      <c r="N129" s="8"/>
      <c r="O129" s="91"/>
      <c r="P129" s="8"/>
      <c r="Q129" s="8"/>
      <c r="R129" s="64"/>
    </row>
    <row r="130" spans="2:18" s="53" customFormat="1" x14ac:dyDescent="0.3">
      <c r="B130" s="54" t="str">
        <f>IF(TRIM(G130)&lt;&gt;"",COUNTA($G$66:G130)&amp;"","")</f>
        <v>39</v>
      </c>
      <c r="C130" s="162"/>
      <c r="D130" s="162"/>
      <c r="E130" s="162"/>
      <c r="F130" s="60" t="s">
        <v>305</v>
      </c>
      <c r="G130" s="42">
        <v>1</v>
      </c>
      <c r="H130" s="42">
        <v>80735</v>
      </c>
      <c r="I130" s="5"/>
      <c r="J130" s="5">
        <f>G130*H130</f>
        <v>80735</v>
      </c>
      <c r="K130" s="5" t="s">
        <v>73</v>
      </c>
      <c r="L130" s="152">
        <v>1.4E-2</v>
      </c>
      <c r="M130" s="132">
        <v>53</v>
      </c>
      <c r="N130" s="126">
        <f t="shared" ref="N130:N131" si="50">M130*L130</f>
        <v>0.74199999999999999</v>
      </c>
      <c r="O130" s="127">
        <v>0.85</v>
      </c>
      <c r="P130" s="125">
        <v>0</v>
      </c>
      <c r="Q130" s="126">
        <f t="shared" ref="Q130:Q131" si="51">P130+O130+N130</f>
        <v>1.5920000000000001</v>
      </c>
      <c r="R130" s="64">
        <f t="shared" ref="R130:R131" si="52">Q130*J130</f>
        <v>128530.12000000001</v>
      </c>
    </row>
    <row r="131" spans="2:18" s="53" customFormat="1" x14ac:dyDescent="0.3">
      <c r="B131" s="54" t="str">
        <f>IF(TRIM(G131)&lt;&gt;"",COUNTA($G$66:G131)&amp;"","")</f>
        <v>40</v>
      </c>
      <c r="C131" s="163"/>
      <c r="D131" s="163"/>
      <c r="E131" s="163"/>
      <c r="F131" s="60" t="s">
        <v>306</v>
      </c>
      <c r="G131" s="42">
        <v>1</v>
      </c>
      <c r="H131" s="42">
        <v>35541</v>
      </c>
      <c r="I131" s="5"/>
      <c r="J131" s="5">
        <f>G131*H131</f>
        <v>35541</v>
      </c>
      <c r="K131" s="5" t="s">
        <v>73</v>
      </c>
      <c r="L131" s="152">
        <v>1.4E-2</v>
      </c>
      <c r="M131" s="132">
        <v>53</v>
      </c>
      <c r="N131" s="126">
        <f t="shared" si="50"/>
        <v>0.74199999999999999</v>
      </c>
      <c r="O131" s="127">
        <v>0.85</v>
      </c>
      <c r="P131" s="125">
        <v>0</v>
      </c>
      <c r="Q131" s="126">
        <f t="shared" si="51"/>
        <v>1.5920000000000001</v>
      </c>
      <c r="R131" s="64">
        <f t="shared" si="52"/>
        <v>56581.272000000004</v>
      </c>
    </row>
    <row r="132" spans="2:18" ht="27.6" x14ac:dyDescent="0.3">
      <c r="B132" s="7" t="str">
        <f>IF(TRIM(H132)&lt;&gt;"",COUNTA($H$66:H132)&amp;"","")</f>
        <v/>
      </c>
      <c r="C132" s="161" t="s">
        <v>172</v>
      </c>
      <c r="D132" s="161"/>
      <c r="E132" s="161"/>
      <c r="F132" s="38" t="s">
        <v>64</v>
      </c>
      <c r="G132" s="2"/>
      <c r="H132" s="42"/>
      <c r="I132" s="5"/>
      <c r="J132" s="5"/>
      <c r="K132" s="5"/>
      <c r="L132" s="8"/>
      <c r="M132" s="8"/>
      <c r="N132" s="8"/>
      <c r="O132" s="91"/>
      <c r="P132" s="8"/>
      <c r="Q132" s="8"/>
      <c r="R132" s="64"/>
    </row>
    <row r="133" spans="2:18" s="53" customFormat="1" x14ac:dyDescent="0.3">
      <c r="B133" s="54" t="str">
        <f>IF(TRIM(G133)&lt;&gt;"",COUNTA($G$66:G133)&amp;"","")</f>
        <v>41</v>
      </c>
      <c r="C133" s="162"/>
      <c r="D133" s="162"/>
      <c r="E133" s="162"/>
      <c r="F133" s="60" t="s">
        <v>305</v>
      </c>
      <c r="G133" s="42">
        <v>1</v>
      </c>
      <c r="H133" s="42">
        <v>5080</v>
      </c>
      <c r="I133" s="5"/>
      <c r="J133" s="5">
        <f>G133*H133</f>
        <v>5080</v>
      </c>
      <c r="K133" s="5" t="s">
        <v>73</v>
      </c>
      <c r="L133" s="152">
        <v>1.4E-2</v>
      </c>
      <c r="M133" s="132">
        <v>53</v>
      </c>
      <c r="N133" s="126">
        <f t="shared" ref="N133:N134" si="53">M133*L133</f>
        <v>0.74199999999999999</v>
      </c>
      <c r="O133" s="127">
        <v>0.85</v>
      </c>
      <c r="P133" s="125">
        <v>0</v>
      </c>
      <c r="Q133" s="126">
        <f t="shared" ref="Q133:Q134" si="54">P133+O133+N133</f>
        <v>1.5920000000000001</v>
      </c>
      <c r="R133" s="64">
        <f t="shared" ref="R133:R134" si="55">Q133*J133</f>
        <v>8087.3600000000006</v>
      </c>
    </row>
    <row r="134" spans="2:18" s="53" customFormat="1" x14ac:dyDescent="0.3">
      <c r="B134" s="54" t="str">
        <f>IF(TRIM(G134)&lt;&gt;"",COUNTA($G$66:G134)&amp;"","")</f>
        <v>42</v>
      </c>
      <c r="C134" s="163"/>
      <c r="D134" s="163"/>
      <c r="E134" s="163"/>
      <c r="F134" s="60" t="s">
        <v>306</v>
      </c>
      <c r="G134" s="42">
        <v>1</v>
      </c>
      <c r="H134" s="42">
        <v>2232</v>
      </c>
      <c r="I134" s="5"/>
      <c r="J134" s="5">
        <f>G134*H134</f>
        <v>2232</v>
      </c>
      <c r="K134" s="5" t="s">
        <v>73</v>
      </c>
      <c r="L134" s="152">
        <v>1.4E-2</v>
      </c>
      <c r="M134" s="132">
        <v>53</v>
      </c>
      <c r="N134" s="126">
        <f t="shared" si="53"/>
        <v>0.74199999999999999</v>
      </c>
      <c r="O134" s="127">
        <v>0.85</v>
      </c>
      <c r="P134" s="125">
        <v>0</v>
      </c>
      <c r="Q134" s="126">
        <f t="shared" si="54"/>
        <v>1.5920000000000001</v>
      </c>
      <c r="R134" s="64">
        <f t="shared" si="55"/>
        <v>3553.3440000000001</v>
      </c>
    </row>
    <row r="135" spans="2:18" x14ac:dyDescent="0.3">
      <c r="B135" s="7" t="str">
        <f>IF(TRIM(H135)&lt;&gt;"",COUNTA($H$66:H135)&amp;"","")</f>
        <v/>
      </c>
      <c r="C135" s="161" t="s">
        <v>172</v>
      </c>
      <c r="D135" s="161"/>
      <c r="E135" s="161"/>
      <c r="F135" s="38" t="s">
        <v>53</v>
      </c>
      <c r="G135" s="2"/>
      <c r="H135" s="42"/>
      <c r="I135" s="5"/>
      <c r="J135" s="5"/>
      <c r="K135" s="5"/>
      <c r="L135" s="8"/>
      <c r="M135" s="8"/>
      <c r="N135" s="8"/>
      <c r="O135" s="91"/>
      <c r="P135" s="8"/>
      <c r="Q135" s="8"/>
      <c r="R135" s="64"/>
    </row>
    <row r="136" spans="2:18" s="53" customFormat="1" x14ac:dyDescent="0.3">
      <c r="B136" s="54" t="str">
        <f>IF(TRIM(G136)&lt;&gt;"",COUNTA($G$66:G136)&amp;"","")</f>
        <v>43</v>
      </c>
      <c r="C136" s="162"/>
      <c r="D136" s="162"/>
      <c r="E136" s="162"/>
      <c r="F136" s="60" t="s">
        <v>302</v>
      </c>
      <c r="G136" s="1">
        <v>1</v>
      </c>
      <c r="H136" s="42">
        <v>22510</v>
      </c>
      <c r="I136" s="5"/>
      <c r="J136" s="5">
        <f>G136*H136</f>
        <v>22510</v>
      </c>
      <c r="K136" s="5" t="s">
        <v>73</v>
      </c>
      <c r="L136" s="152">
        <v>1.4E-2</v>
      </c>
      <c r="M136" s="132">
        <v>53</v>
      </c>
      <c r="N136" s="126">
        <f t="shared" ref="N136:N137" si="56">M136*L136</f>
        <v>0.74199999999999999</v>
      </c>
      <c r="O136" s="127">
        <v>0.95</v>
      </c>
      <c r="P136" s="125">
        <v>0</v>
      </c>
      <c r="Q136" s="126">
        <f t="shared" ref="Q136:Q137" si="57">P136+O136+N136</f>
        <v>1.6919999999999999</v>
      </c>
      <c r="R136" s="64">
        <f t="shared" ref="R136:R137" si="58">Q136*J136</f>
        <v>38086.92</v>
      </c>
    </row>
    <row r="137" spans="2:18" s="53" customFormat="1" x14ac:dyDescent="0.3">
      <c r="B137" s="54" t="str">
        <f>IF(TRIM(G137)&lt;&gt;"",COUNTA($G$66:G137)&amp;"","")</f>
        <v>44</v>
      </c>
      <c r="C137" s="163"/>
      <c r="D137" s="163"/>
      <c r="E137" s="163"/>
      <c r="F137" s="60" t="s">
        <v>303</v>
      </c>
      <c r="G137" s="42">
        <v>1</v>
      </c>
      <c r="H137" s="42">
        <v>9906</v>
      </c>
      <c r="I137" s="5"/>
      <c r="J137" s="5">
        <f>G137*H137</f>
        <v>9906</v>
      </c>
      <c r="K137" s="5" t="s">
        <v>73</v>
      </c>
      <c r="L137" s="152">
        <v>1.4E-2</v>
      </c>
      <c r="M137" s="132">
        <v>53</v>
      </c>
      <c r="N137" s="126">
        <f t="shared" si="56"/>
        <v>0.74199999999999999</v>
      </c>
      <c r="O137" s="127">
        <v>0.95</v>
      </c>
      <c r="P137" s="125">
        <v>0</v>
      </c>
      <c r="Q137" s="126">
        <f t="shared" si="57"/>
        <v>1.6919999999999999</v>
      </c>
      <c r="R137" s="64">
        <f t="shared" si="58"/>
        <v>16760.952000000001</v>
      </c>
    </row>
    <row r="138" spans="2:18" x14ac:dyDescent="0.3">
      <c r="B138" s="7" t="str">
        <f>IF(TRIM(H138)&lt;&gt;"",COUNTA($H$66:H138)&amp;"","")</f>
        <v/>
      </c>
      <c r="C138" s="161" t="s">
        <v>172</v>
      </c>
      <c r="D138" s="161"/>
      <c r="E138" s="161"/>
      <c r="F138" s="38" t="s">
        <v>54</v>
      </c>
      <c r="G138" s="2"/>
      <c r="H138" s="42"/>
      <c r="I138" s="5"/>
      <c r="J138" s="5"/>
      <c r="K138" s="5"/>
      <c r="L138" s="8"/>
      <c r="M138" s="8"/>
      <c r="N138" s="8"/>
      <c r="O138" s="91"/>
      <c r="P138" s="8"/>
      <c r="Q138" s="8"/>
      <c r="R138" s="64"/>
    </row>
    <row r="139" spans="2:18" s="53" customFormat="1" x14ac:dyDescent="0.3">
      <c r="B139" s="54" t="str">
        <f>IF(TRIM(G139)&lt;&gt;"",COUNTA($G$66:G139)&amp;"","")</f>
        <v>45</v>
      </c>
      <c r="C139" s="162"/>
      <c r="D139" s="162"/>
      <c r="E139" s="162"/>
      <c r="F139" s="60" t="s">
        <v>302</v>
      </c>
      <c r="G139" s="1">
        <v>1</v>
      </c>
      <c r="H139" s="42">
        <v>1025</v>
      </c>
      <c r="I139" s="5"/>
      <c r="J139" s="5">
        <f>G139*H139</f>
        <v>1025</v>
      </c>
      <c r="K139" s="5" t="s">
        <v>73</v>
      </c>
      <c r="L139" s="152">
        <v>1.4E-2</v>
      </c>
      <c r="M139" s="132">
        <v>53</v>
      </c>
      <c r="N139" s="126">
        <f t="shared" ref="N139:N140" si="59">M139*L139</f>
        <v>0.74199999999999999</v>
      </c>
      <c r="O139" s="127">
        <v>0.95</v>
      </c>
      <c r="P139" s="125">
        <v>0</v>
      </c>
      <c r="Q139" s="126">
        <f t="shared" ref="Q139:Q140" si="60">P139+O139+N139</f>
        <v>1.6919999999999999</v>
      </c>
      <c r="R139" s="64">
        <f t="shared" ref="R139:R140" si="61">Q139*J139</f>
        <v>1734.3</v>
      </c>
    </row>
    <row r="140" spans="2:18" s="53" customFormat="1" x14ac:dyDescent="0.3">
      <c r="B140" s="54" t="str">
        <f>IF(TRIM(G140)&lt;&gt;"",COUNTA($G$66:G140)&amp;"","")</f>
        <v>46</v>
      </c>
      <c r="C140" s="163"/>
      <c r="D140" s="163"/>
      <c r="E140" s="163"/>
      <c r="F140" s="60" t="s">
        <v>303</v>
      </c>
      <c r="G140" s="42">
        <v>1</v>
      </c>
      <c r="H140" s="42">
        <v>447</v>
      </c>
      <c r="I140" s="5"/>
      <c r="J140" s="5">
        <f>G140*H140</f>
        <v>447</v>
      </c>
      <c r="K140" s="5" t="s">
        <v>73</v>
      </c>
      <c r="L140" s="152">
        <v>1.4E-2</v>
      </c>
      <c r="M140" s="132">
        <v>53</v>
      </c>
      <c r="N140" s="126">
        <f t="shared" si="59"/>
        <v>0.74199999999999999</v>
      </c>
      <c r="O140" s="127">
        <v>0.95</v>
      </c>
      <c r="P140" s="125">
        <v>0</v>
      </c>
      <c r="Q140" s="126">
        <f t="shared" si="60"/>
        <v>1.6919999999999999</v>
      </c>
      <c r="R140" s="64">
        <f t="shared" si="61"/>
        <v>756.32399999999996</v>
      </c>
    </row>
    <row r="141" spans="2:18" x14ac:dyDescent="0.3">
      <c r="B141" s="7" t="str">
        <f>IF(TRIM(H141)&lt;&gt;"",COUNTA($H$66:H141)&amp;"","")</f>
        <v/>
      </c>
      <c r="C141" s="161" t="s">
        <v>172</v>
      </c>
      <c r="D141" s="166"/>
      <c r="E141" s="166"/>
      <c r="F141" s="38" t="s">
        <v>55</v>
      </c>
      <c r="G141" s="2"/>
      <c r="H141" s="42"/>
      <c r="I141" s="5"/>
      <c r="J141" s="5"/>
      <c r="K141" s="5"/>
      <c r="L141" s="8"/>
      <c r="M141" s="8"/>
      <c r="N141" s="8"/>
      <c r="O141" s="91"/>
      <c r="P141" s="8"/>
      <c r="Q141" s="8"/>
      <c r="R141" s="64"/>
    </row>
    <row r="142" spans="2:18" s="53" customFormat="1" x14ac:dyDescent="0.3">
      <c r="B142" s="54" t="str">
        <f>IF(TRIM(G142)&lt;&gt;"",COUNTA($G$66:G142)&amp;"","")</f>
        <v>47</v>
      </c>
      <c r="C142" s="162"/>
      <c r="D142" s="167"/>
      <c r="E142" s="167"/>
      <c r="F142" s="60" t="s">
        <v>305</v>
      </c>
      <c r="G142" s="42">
        <v>1</v>
      </c>
      <c r="H142" s="42">
        <v>350</v>
      </c>
      <c r="I142" s="5"/>
      <c r="J142" s="5">
        <f>G142*H142</f>
        <v>350</v>
      </c>
      <c r="K142" s="5" t="s">
        <v>73</v>
      </c>
      <c r="L142" s="152">
        <v>1.4E-2</v>
      </c>
      <c r="M142" s="132">
        <v>53</v>
      </c>
      <c r="N142" s="126">
        <f t="shared" ref="N142:N143" si="62">M142*L142</f>
        <v>0.74199999999999999</v>
      </c>
      <c r="O142" s="127">
        <v>0.85</v>
      </c>
      <c r="P142" s="125">
        <v>0</v>
      </c>
      <c r="Q142" s="126">
        <f t="shared" ref="Q142:Q143" si="63">P142+O142+N142</f>
        <v>1.5920000000000001</v>
      </c>
      <c r="R142" s="64">
        <f t="shared" ref="R142:R143" si="64">Q142*J142</f>
        <v>557.20000000000005</v>
      </c>
    </row>
    <row r="143" spans="2:18" s="53" customFormat="1" x14ac:dyDescent="0.3">
      <c r="B143" s="54" t="str">
        <f>IF(TRIM(G143)&lt;&gt;"",COUNTA($G$66:G143)&amp;"","")</f>
        <v>48</v>
      </c>
      <c r="C143" s="163"/>
      <c r="D143" s="170"/>
      <c r="E143" s="170"/>
      <c r="F143" s="60" t="s">
        <v>306</v>
      </c>
      <c r="G143" s="42">
        <v>1</v>
      </c>
      <c r="H143" s="42">
        <v>144</v>
      </c>
      <c r="I143" s="5"/>
      <c r="J143" s="5">
        <f>G143*H143</f>
        <v>144</v>
      </c>
      <c r="K143" s="5" t="s">
        <v>73</v>
      </c>
      <c r="L143" s="152">
        <v>1.4E-2</v>
      </c>
      <c r="M143" s="132">
        <v>53</v>
      </c>
      <c r="N143" s="126">
        <f t="shared" si="62"/>
        <v>0.74199999999999999</v>
      </c>
      <c r="O143" s="127">
        <v>0.85</v>
      </c>
      <c r="P143" s="125">
        <v>0</v>
      </c>
      <c r="Q143" s="126">
        <f t="shared" si="63"/>
        <v>1.5920000000000001</v>
      </c>
      <c r="R143" s="64">
        <f t="shared" si="64"/>
        <v>229.24800000000002</v>
      </c>
    </row>
    <row r="144" spans="2:18" x14ac:dyDescent="0.3">
      <c r="B144" s="7" t="str">
        <f>IF(TRIM(H144)&lt;&gt;"",COUNTA($H$66:H144)&amp;"","")</f>
        <v/>
      </c>
      <c r="C144" s="161" t="s">
        <v>172</v>
      </c>
      <c r="D144" s="166"/>
      <c r="E144" s="166"/>
      <c r="F144" s="38" t="s">
        <v>56</v>
      </c>
      <c r="G144" s="2"/>
      <c r="H144" s="42"/>
      <c r="I144" s="5"/>
      <c r="J144" s="5"/>
      <c r="K144" s="5"/>
      <c r="L144" s="8"/>
      <c r="M144" s="8"/>
      <c r="N144" s="8"/>
      <c r="O144" s="91"/>
      <c r="P144" s="8"/>
      <c r="Q144" s="8"/>
      <c r="R144" s="64"/>
    </row>
    <row r="145" spans="2:18" s="53" customFormat="1" x14ac:dyDescent="0.3">
      <c r="B145" s="54" t="str">
        <f>IF(TRIM(G145)&lt;&gt;"",COUNTA($G$66:G145)&amp;"","")</f>
        <v>49</v>
      </c>
      <c r="C145" s="162"/>
      <c r="D145" s="167"/>
      <c r="E145" s="167"/>
      <c r="F145" s="60" t="s">
        <v>305</v>
      </c>
      <c r="G145" s="42">
        <v>1</v>
      </c>
      <c r="H145" s="42">
        <v>540</v>
      </c>
      <c r="I145" s="5"/>
      <c r="J145" s="5">
        <f>G145*H145</f>
        <v>540</v>
      </c>
      <c r="K145" s="5" t="s">
        <v>73</v>
      </c>
      <c r="L145" s="152">
        <v>1.4E-2</v>
      </c>
      <c r="M145" s="132">
        <v>53</v>
      </c>
      <c r="N145" s="126">
        <f t="shared" ref="N145:N146" si="65">M145*L145</f>
        <v>0.74199999999999999</v>
      </c>
      <c r="O145" s="127">
        <v>0.85</v>
      </c>
      <c r="P145" s="125">
        <v>0</v>
      </c>
      <c r="Q145" s="126">
        <f t="shared" ref="Q145:Q146" si="66">P145+O145+N145</f>
        <v>1.5920000000000001</v>
      </c>
      <c r="R145" s="64">
        <f t="shared" ref="R145:R146" si="67">Q145*J145</f>
        <v>859.68000000000006</v>
      </c>
    </row>
    <row r="146" spans="2:18" s="53" customFormat="1" x14ac:dyDescent="0.3">
      <c r="B146" s="54" t="str">
        <f>IF(TRIM(G146)&lt;&gt;"",COUNTA($G$66:G146)&amp;"","")</f>
        <v>50</v>
      </c>
      <c r="C146" s="163"/>
      <c r="D146" s="170"/>
      <c r="E146" s="170"/>
      <c r="F146" s="60" t="s">
        <v>306</v>
      </c>
      <c r="G146" s="42">
        <v>1</v>
      </c>
      <c r="H146" s="42">
        <v>228</v>
      </c>
      <c r="I146" s="5"/>
      <c r="J146" s="5">
        <f>G146*H146</f>
        <v>228</v>
      </c>
      <c r="K146" s="5" t="s">
        <v>73</v>
      </c>
      <c r="L146" s="152">
        <v>1.4E-2</v>
      </c>
      <c r="M146" s="132">
        <v>53</v>
      </c>
      <c r="N146" s="126">
        <f t="shared" si="65"/>
        <v>0.74199999999999999</v>
      </c>
      <c r="O146" s="127">
        <v>0.85</v>
      </c>
      <c r="P146" s="125">
        <v>0</v>
      </c>
      <c r="Q146" s="126">
        <f t="shared" si="66"/>
        <v>1.5920000000000001</v>
      </c>
      <c r="R146" s="64">
        <f t="shared" si="67"/>
        <v>362.976</v>
      </c>
    </row>
    <row r="147" spans="2:18" x14ac:dyDescent="0.3">
      <c r="B147" s="7" t="str">
        <f>IF(TRIM(H147)&lt;&gt;"",COUNTA($H$66:H147)&amp;"","")</f>
        <v/>
      </c>
      <c r="C147" s="161" t="s">
        <v>172</v>
      </c>
      <c r="D147" s="166"/>
      <c r="E147" s="166"/>
      <c r="F147" s="38" t="s">
        <v>57</v>
      </c>
      <c r="G147" s="2"/>
      <c r="H147" s="42"/>
      <c r="I147" s="5"/>
      <c r="J147" s="5"/>
      <c r="K147" s="5"/>
      <c r="L147" s="8"/>
      <c r="M147" s="8"/>
      <c r="N147" s="8"/>
      <c r="O147" s="91"/>
      <c r="P147" s="8"/>
      <c r="Q147" s="8"/>
      <c r="R147" s="64"/>
    </row>
    <row r="148" spans="2:18" s="53" customFormat="1" x14ac:dyDescent="0.3">
      <c r="B148" s="54" t="str">
        <f>IF(TRIM(G148)&lt;&gt;"",COUNTA($G$66:G148)&amp;"","")</f>
        <v>51</v>
      </c>
      <c r="C148" s="162"/>
      <c r="D148" s="167"/>
      <c r="E148" s="167"/>
      <c r="F148" s="60" t="s">
        <v>305</v>
      </c>
      <c r="G148" s="42">
        <v>1</v>
      </c>
      <c r="H148" s="42">
        <v>155</v>
      </c>
      <c r="I148" s="5"/>
      <c r="J148" s="5">
        <f>G148*H148</f>
        <v>155</v>
      </c>
      <c r="K148" s="5" t="s">
        <v>73</v>
      </c>
      <c r="L148" s="152">
        <v>1.4E-2</v>
      </c>
      <c r="M148" s="132">
        <v>53</v>
      </c>
      <c r="N148" s="126">
        <f t="shared" ref="N148:N149" si="68">M148*L148</f>
        <v>0.74199999999999999</v>
      </c>
      <c r="O148" s="127">
        <v>0.85</v>
      </c>
      <c r="P148" s="125">
        <v>0</v>
      </c>
      <c r="Q148" s="126">
        <f t="shared" ref="Q148:Q149" si="69">P148+O148+N148</f>
        <v>1.5920000000000001</v>
      </c>
      <c r="R148" s="64">
        <f t="shared" ref="R148:R149" si="70">Q148*J148</f>
        <v>246.76000000000002</v>
      </c>
    </row>
    <row r="149" spans="2:18" s="53" customFormat="1" x14ac:dyDescent="0.3">
      <c r="B149" s="54" t="str">
        <f>IF(TRIM(G149)&lt;&gt;"",COUNTA($G$66:G149)&amp;"","")</f>
        <v>52</v>
      </c>
      <c r="C149" s="163"/>
      <c r="D149" s="170"/>
      <c r="E149" s="170"/>
      <c r="F149" s="60" t="s">
        <v>306</v>
      </c>
      <c r="G149" s="42">
        <v>1</v>
      </c>
      <c r="H149" s="42">
        <v>60</v>
      </c>
      <c r="I149" s="5"/>
      <c r="J149" s="5">
        <f>G149*H149</f>
        <v>60</v>
      </c>
      <c r="K149" s="5" t="s">
        <v>73</v>
      </c>
      <c r="L149" s="152">
        <v>1.4E-2</v>
      </c>
      <c r="M149" s="132">
        <v>53</v>
      </c>
      <c r="N149" s="126">
        <f t="shared" si="68"/>
        <v>0.74199999999999999</v>
      </c>
      <c r="O149" s="127">
        <v>0.85</v>
      </c>
      <c r="P149" s="125">
        <v>0</v>
      </c>
      <c r="Q149" s="126">
        <f t="shared" si="69"/>
        <v>1.5920000000000001</v>
      </c>
      <c r="R149" s="64">
        <f t="shared" si="70"/>
        <v>95.52000000000001</v>
      </c>
    </row>
    <row r="150" spans="2:18" x14ac:dyDescent="0.3">
      <c r="B150" s="7" t="str">
        <f>IF(TRIM(H150)&lt;&gt;"",COUNTA($H$66:H150)&amp;"","")</f>
        <v/>
      </c>
      <c r="C150" s="161" t="s">
        <v>172</v>
      </c>
      <c r="D150" s="166"/>
      <c r="E150" s="166"/>
      <c r="F150" s="38" t="s">
        <v>58</v>
      </c>
      <c r="G150" s="2"/>
      <c r="H150" s="42"/>
      <c r="I150" s="5"/>
      <c r="J150" s="5"/>
      <c r="K150" s="5"/>
      <c r="L150" s="8"/>
      <c r="M150" s="8"/>
      <c r="N150" s="8"/>
      <c r="O150" s="91"/>
      <c r="P150" s="8"/>
      <c r="Q150" s="8"/>
      <c r="R150" s="64"/>
    </row>
    <row r="151" spans="2:18" s="53" customFormat="1" x14ac:dyDescent="0.3">
      <c r="B151" s="54" t="str">
        <f>IF(TRIM(G151)&lt;&gt;"",COUNTA($G$66:G151)&amp;"","")</f>
        <v>53</v>
      </c>
      <c r="C151" s="162"/>
      <c r="D151" s="167"/>
      <c r="E151" s="167"/>
      <c r="F151" s="60" t="s">
        <v>300</v>
      </c>
      <c r="G151" s="42">
        <v>1</v>
      </c>
      <c r="H151" s="42">
        <v>4955</v>
      </c>
      <c r="I151" s="5"/>
      <c r="J151" s="5">
        <f>G151*H151</f>
        <v>4955</v>
      </c>
      <c r="K151" s="5" t="s">
        <v>73</v>
      </c>
      <c r="L151" s="152">
        <v>1.4E-2</v>
      </c>
      <c r="M151" s="132">
        <v>53</v>
      </c>
      <c r="N151" s="126">
        <f t="shared" ref="N151:N152" si="71">M151*L151</f>
        <v>0.74199999999999999</v>
      </c>
      <c r="O151" s="127">
        <v>0.95</v>
      </c>
      <c r="P151" s="125">
        <v>0</v>
      </c>
      <c r="Q151" s="126">
        <f t="shared" ref="Q151:Q152" si="72">P151+O151+N151</f>
        <v>1.6919999999999999</v>
      </c>
      <c r="R151" s="64">
        <f t="shared" ref="R151:R152" si="73">Q151*J151</f>
        <v>8383.86</v>
      </c>
    </row>
    <row r="152" spans="2:18" s="53" customFormat="1" x14ac:dyDescent="0.3">
      <c r="B152" s="54" t="str">
        <f>IF(TRIM(G152)&lt;&gt;"",COUNTA($G$66:G152)&amp;"","")</f>
        <v>54</v>
      </c>
      <c r="C152" s="163"/>
      <c r="D152" s="170"/>
      <c r="E152" s="170"/>
      <c r="F152" s="60" t="s">
        <v>301</v>
      </c>
      <c r="G152" s="42">
        <v>1</v>
      </c>
      <c r="H152" s="42">
        <v>2172</v>
      </c>
      <c r="I152" s="5"/>
      <c r="J152" s="5">
        <f>G152*H152</f>
        <v>2172</v>
      </c>
      <c r="K152" s="5" t="s">
        <v>73</v>
      </c>
      <c r="L152" s="152">
        <v>1.4E-2</v>
      </c>
      <c r="M152" s="132">
        <v>53</v>
      </c>
      <c r="N152" s="126">
        <f t="shared" si="71"/>
        <v>0.74199999999999999</v>
      </c>
      <c r="O152" s="127">
        <v>0.95</v>
      </c>
      <c r="P152" s="125">
        <v>0</v>
      </c>
      <c r="Q152" s="126">
        <f t="shared" si="72"/>
        <v>1.6919999999999999</v>
      </c>
      <c r="R152" s="64">
        <f t="shared" si="73"/>
        <v>3675.0239999999999</v>
      </c>
    </row>
    <row r="153" spans="2:18" x14ac:dyDescent="0.3">
      <c r="B153" s="7" t="str">
        <f>IF(TRIM(H153)&lt;&gt;"",COUNTA($H$66:H153)&amp;"","")</f>
        <v/>
      </c>
      <c r="C153" s="161" t="s">
        <v>172</v>
      </c>
      <c r="D153" s="161"/>
      <c r="E153" s="161"/>
      <c r="F153" s="38" t="s">
        <v>60</v>
      </c>
      <c r="G153" s="2"/>
      <c r="H153" s="42"/>
      <c r="I153" s="5"/>
      <c r="J153" s="5"/>
      <c r="K153" s="5"/>
      <c r="L153" s="8"/>
      <c r="M153" s="8"/>
      <c r="N153" s="8"/>
      <c r="O153" s="91"/>
      <c r="P153" s="8"/>
      <c r="Q153" s="8"/>
      <c r="R153" s="64"/>
    </row>
    <row r="154" spans="2:18" s="53" customFormat="1" x14ac:dyDescent="0.3">
      <c r="B154" s="54" t="str">
        <f>IF(TRIM(G154)&lt;&gt;"",COUNTA($G$66:G154)&amp;"","")</f>
        <v>55</v>
      </c>
      <c r="C154" s="162"/>
      <c r="D154" s="162"/>
      <c r="E154" s="162"/>
      <c r="F154" s="60" t="s">
        <v>302</v>
      </c>
      <c r="G154" s="1">
        <v>1</v>
      </c>
      <c r="H154" s="42">
        <v>215</v>
      </c>
      <c r="I154" s="5"/>
      <c r="J154" s="5">
        <f>G154*H154</f>
        <v>215</v>
      </c>
      <c r="K154" s="5" t="s">
        <v>73</v>
      </c>
      <c r="L154" s="152">
        <v>1.4E-2</v>
      </c>
      <c r="M154" s="132">
        <v>53</v>
      </c>
      <c r="N154" s="126">
        <f t="shared" ref="N154:N155" si="74">M154*L154</f>
        <v>0.74199999999999999</v>
      </c>
      <c r="O154" s="127">
        <v>0.95</v>
      </c>
      <c r="P154" s="125">
        <v>0</v>
      </c>
      <c r="Q154" s="126">
        <f t="shared" ref="Q154:Q155" si="75">P154+O154+N154</f>
        <v>1.6919999999999999</v>
      </c>
      <c r="R154" s="64">
        <f t="shared" ref="R154:R155" si="76">Q154*J154</f>
        <v>363.78</v>
      </c>
    </row>
    <row r="155" spans="2:18" s="53" customFormat="1" x14ac:dyDescent="0.3">
      <c r="B155" s="54" t="str">
        <f>IF(TRIM(G155)&lt;&gt;"",COUNTA($G$66:G155)&amp;"","")</f>
        <v>56</v>
      </c>
      <c r="C155" s="163"/>
      <c r="D155" s="163"/>
      <c r="E155" s="163"/>
      <c r="F155" s="60" t="s">
        <v>303</v>
      </c>
      <c r="G155" s="42">
        <v>1</v>
      </c>
      <c r="H155" s="42">
        <v>90</v>
      </c>
      <c r="I155" s="5"/>
      <c r="J155" s="5">
        <f>G155*H155</f>
        <v>90</v>
      </c>
      <c r="K155" s="5" t="s">
        <v>73</v>
      </c>
      <c r="L155" s="152">
        <v>1.4E-2</v>
      </c>
      <c r="M155" s="132">
        <v>53</v>
      </c>
      <c r="N155" s="126">
        <f t="shared" si="74"/>
        <v>0.74199999999999999</v>
      </c>
      <c r="O155" s="127">
        <v>0.95</v>
      </c>
      <c r="P155" s="125">
        <v>0</v>
      </c>
      <c r="Q155" s="126">
        <f t="shared" si="75"/>
        <v>1.6919999999999999</v>
      </c>
      <c r="R155" s="64">
        <f t="shared" si="76"/>
        <v>152.28</v>
      </c>
    </row>
    <row r="156" spans="2:18" x14ac:dyDescent="0.3">
      <c r="B156" s="7" t="str">
        <f>IF(TRIM(H156)&lt;&gt;"",COUNTA($H$66:H156)&amp;"","")</f>
        <v/>
      </c>
      <c r="C156" s="161" t="s">
        <v>172</v>
      </c>
      <c r="D156" s="161"/>
      <c r="E156" s="161"/>
      <c r="F156" s="38" t="s">
        <v>61</v>
      </c>
      <c r="G156" s="2"/>
      <c r="H156" s="42"/>
      <c r="I156" s="5"/>
      <c r="J156" s="5"/>
      <c r="K156" s="5"/>
      <c r="L156" s="8"/>
      <c r="M156" s="8"/>
      <c r="N156" s="8"/>
      <c r="O156" s="91"/>
      <c r="P156" s="8"/>
      <c r="Q156" s="8"/>
      <c r="R156" s="64"/>
    </row>
    <row r="157" spans="2:18" s="53" customFormat="1" x14ac:dyDescent="0.3">
      <c r="B157" s="54" t="str">
        <f>IF(TRIM(G157)&lt;&gt;"",COUNTA($G$66:G157)&amp;"","")</f>
        <v>57</v>
      </c>
      <c r="C157" s="162"/>
      <c r="D157" s="162"/>
      <c r="E157" s="162"/>
      <c r="F157" s="60" t="s">
        <v>302</v>
      </c>
      <c r="G157" s="1">
        <v>1</v>
      </c>
      <c r="H157" s="42">
        <v>200</v>
      </c>
      <c r="I157" s="5"/>
      <c r="J157" s="5">
        <f>G157*H157</f>
        <v>200</v>
      </c>
      <c r="K157" s="5" t="s">
        <v>73</v>
      </c>
      <c r="L157" s="152">
        <v>1.4E-2</v>
      </c>
      <c r="M157" s="132">
        <v>53</v>
      </c>
      <c r="N157" s="126">
        <f t="shared" ref="N157:N158" si="77">M157*L157</f>
        <v>0.74199999999999999</v>
      </c>
      <c r="O157" s="127">
        <v>0.95</v>
      </c>
      <c r="P157" s="125">
        <v>0</v>
      </c>
      <c r="Q157" s="126">
        <f t="shared" ref="Q157:Q158" si="78">P157+O157+N157</f>
        <v>1.6919999999999999</v>
      </c>
      <c r="R157" s="64">
        <f t="shared" ref="R157:R158" si="79">Q157*J157</f>
        <v>338.4</v>
      </c>
    </row>
    <row r="158" spans="2:18" s="53" customFormat="1" x14ac:dyDescent="0.3">
      <c r="B158" s="54" t="str">
        <f>IF(TRIM(G158)&lt;&gt;"",COUNTA($G$66:G158)&amp;"","")</f>
        <v>58</v>
      </c>
      <c r="C158" s="163"/>
      <c r="D158" s="163"/>
      <c r="E158" s="163"/>
      <c r="F158" s="60" t="s">
        <v>303</v>
      </c>
      <c r="G158" s="42">
        <v>1</v>
      </c>
      <c r="H158" s="42">
        <v>84</v>
      </c>
      <c r="I158" s="5"/>
      <c r="J158" s="5">
        <f>G158*H158</f>
        <v>84</v>
      </c>
      <c r="K158" s="5" t="s">
        <v>73</v>
      </c>
      <c r="L158" s="152">
        <v>1.4E-2</v>
      </c>
      <c r="M158" s="132">
        <v>53</v>
      </c>
      <c r="N158" s="126">
        <f t="shared" si="77"/>
        <v>0.74199999999999999</v>
      </c>
      <c r="O158" s="127">
        <v>0.95</v>
      </c>
      <c r="P158" s="125">
        <v>0</v>
      </c>
      <c r="Q158" s="126">
        <f t="shared" si="78"/>
        <v>1.6919999999999999</v>
      </c>
      <c r="R158" s="64">
        <f t="shared" si="79"/>
        <v>142.12799999999999</v>
      </c>
    </row>
    <row r="159" spans="2:18" ht="27.6" x14ac:dyDescent="0.3">
      <c r="B159" s="7" t="str">
        <f>IF(TRIM(H159)&lt;&gt;"",COUNTA($H$66:H159)&amp;"","")</f>
        <v/>
      </c>
      <c r="C159" s="161" t="s">
        <v>172</v>
      </c>
      <c r="D159" s="161"/>
      <c r="E159" s="161"/>
      <c r="F159" s="38" t="s">
        <v>65</v>
      </c>
      <c r="G159" s="2"/>
      <c r="H159" s="42"/>
      <c r="I159" s="5"/>
      <c r="J159" s="5"/>
      <c r="K159" s="5"/>
      <c r="L159" s="8"/>
      <c r="M159" s="8"/>
      <c r="N159" s="8"/>
      <c r="O159" s="91"/>
      <c r="P159" s="8"/>
      <c r="Q159" s="8"/>
      <c r="R159" s="64"/>
    </row>
    <row r="160" spans="2:18" s="53" customFormat="1" x14ac:dyDescent="0.3">
      <c r="B160" s="54" t="str">
        <f>IF(TRIM(G160)&lt;&gt;"",COUNTA($G$66:G160)&amp;"","")</f>
        <v>59</v>
      </c>
      <c r="C160" s="162"/>
      <c r="D160" s="162"/>
      <c r="E160" s="162"/>
      <c r="F160" s="60" t="s">
        <v>305</v>
      </c>
      <c r="G160" s="42">
        <v>1</v>
      </c>
      <c r="H160" s="42">
        <v>2305</v>
      </c>
      <c r="I160" s="5"/>
      <c r="J160" s="5">
        <f>G160*H160</f>
        <v>2305</v>
      </c>
      <c r="K160" s="5" t="s">
        <v>73</v>
      </c>
      <c r="L160" s="152">
        <v>1.4E-2</v>
      </c>
      <c r="M160" s="132">
        <v>53</v>
      </c>
      <c r="N160" s="126">
        <f t="shared" ref="N160:N161" si="80">M160*L160</f>
        <v>0.74199999999999999</v>
      </c>
      <c r="O160" s="127">
        <v>0.85</v>
      </c>
      <c r="P160" s="125">
        <v>0</v>
      </c>
      <c r="Q160" s="126">
        <f t="shared" ref="Q160:Q161" si="81">P160+O160+N160</f>
        <v>1.5920000000000001</v>
      </c>
      <c r="R160" s="64">
        <f t="shared" ref="R160:R161" si="82">Q160*J160</f>
        <v>3669.5600000000004</v>
      </c>
    </row>
    <row r="161" spans="2:18" s="53" customFormat="1" x14ac:dyDescent="0.3">
      <c r="B161" s="54" t="str">
        <f>IF(TRIM(G161)&lt;&gt;"",COUNTA($G$66:G161)&amp;"","")</f>
        <v>60</v>
      </c>
      <c r="C161" s="163"/>
      <c r="D161" s="163"/>
      <c r="E161" s="163"/>
      <c r="F161" s="60" t="s">
        <v>306</v>
      </c>
      <c r="G161" s="42">
        <v>1</v>
      </c>
      <c r="H161" s="42">
        <v>2046</v>
      </c>
      <c r="I161" s="5"/>
      <c r="J161" s="5">
        <f>G161*H161</f>
        <v>2046</v>
      </c>
      <c r="K161" s="5" t="s">
        <v>73</v>
      </c>
      <c r="L161" s="152">
        <v>1.4E-2</v>
      </c>
      <c r="M161" s="132">
        <v>53</v>
      </c>
      <c r="N161" s="126">
        <f t="shared" si="80"/>
        <v>0.74199999999999999</v>
      </c>
      <c r="O161" s="127">
        <v>0.85</v>
      </c>
      <c r="P161" s="125">
        <v>0</v>
      </c>
      <c r="Q161" s="126">
        <f t="shared" si="81"/>
        <v>1.5920000000000001</v>
      </c>
      <c r="R161" s="64">
        <f t="shared" si="82"/>
        <v>3257.232</v>
      </c>
    </row>
    <row r="162" spans="2:18" s="32" customFormat="1" x14ac:dyDescent="0.3">
      <c r="B162" s="54" t="str">
        <f>IF(TRIM(H162)&lt;&gt;"",COUNTA($H$66:H162)&amp;"","")</f>
        <v>69</v>
      </c>
      <c r="C162" s="164"/>
      <c r="D162" s="164"/>
      <c r="E162" s="164"/>
      <c r="F162" s="113" t="s">
        <v>201</v>
      </c>
      <c r="G162" s="5">
        <v>1</v>
      </c>
      <c r="H162" s="5">
        <v>22363</v>
      </c>
      <c r="I162" s="5"/>
      <c r="J162" s="5">
        <f t="shared" ref="J162:J163" si="83">G162*H162</f>
        <v>22363</v>
      </c>
      <c r="K162" s="125" t="s">
        <v>73</v>
      </c>
      <c r="L162" s="152">
        <v>2.1999999999999999E-2</v>
      </c>
      <c r="M162" s="126">
        <v>53</v>
      </c>
      <c r="N162" s="126">
        <f t="shared" si="6"/>
        <v>1.1659999999999999</v>
      </c>
      <c r="O162" s="127">
        <v>1.65</v>
      </c>
      <c r="P162" s="125">
        <v>0</v>
      </c>
      <c r="Q162" s="126">
        <f t="shared" si="7"/>
        <v>2.8159999999999998</v>
      </c>
      <c r="R162" s="64">
        <f t="shared" ref="R162:R167" si="84">Q162*J162</f>
        <v>62974.207999999999</v>
      </c>
    </row>
    <row r="163" spans="2:18" s="53" customFormat="1" x14ac:dyDescent="0.3">
      <c r="B163" s="54" t="str">
        <f>IF(TRIM(H163)&lt;&gt;"",COUNTA($H$66:H163)&amp;"","")</f>
        <v>70</v>
      </c>
      <c r="C163" s="168"/>
      <c r="D163" s="168"/>
      <c r="E163" s="168"/>
      <c r="F163" s="113" t="s">
        <v>202</v>
      </c>
      <c r="G163" s="5">
        <v>1</v>
      </c>
      <c r="H163" s="5">
        <v>6997</v>
      </c>
      <c r="I163" s="5"/>
      <c r="J163" s="5">
        <f t="shared" si="83"/>
        <v>6997</v>
      </c>
      <c r="K163" s="125" t="s">
        <v>73</v>
      </c>
      <c r="L163" s="152">
        <v>2.1999999999999999E-2</v>
      </c>
      <c r="M163" s="126">
        <v>53</v>
      </c>
      <c r="N163" s="126">
        <f t="shared" si="6"/>
        <v>1.1659999999999999</v>
      </c>
      <c r="O163" s="127">
        <v>1.65</v>
      </c>
      <c r="P163" s="125">
        <v>0</v>
      </c>
      <c r="Q163" s="126">
        <f t="shared" si="7"/>
        <v>2.8159999999999998</v>
      </c>
      <c r="R163" s="64">
        <f t="shared" si="84"/>
        <v>19703.552</v>
      </c>
    </row>
    <row r="164" spans="2:18" s="53" customFormat="1" x14ac:dyDescent="0.3">
      <c r="B164" s="54" t="str">
        <f>IF(TRIM(H164)&lt;&gt;"",COUNTA($H$66:H164)&amp;"","")</f>
        <v>71</v>
      </c>
      <c r="C164" s="165"/>
      <c r="D164" s="165"/>
      <c r="E164" s="165"/>
      <c r="F164" s="113" t="s">
        <v>208</v>
      </c>
      <c r="G164" s="5">
        <v>1</v>
      </c>
      <c r="H164" s="5">
        <v>1170</v>
      </c>
      <c r="I164" s="5"/>
      <c r="J164" s="5">
        <f t="shared" ref="J164:J167" si="85">G164*H164</f>
        <v>1170</v>
      </c>
      <c r="K164" s="125" t="s">
        <v>73</v>
      </c>
      <c r="L164" s="152">
        <v>2.1999999999999999E-2</v>
      </c>
      <c r="M164" s="126">
        <v>53</v>
      </c>
      <c r="N164" s="126">
        <f t="shared" si="6"/>
        <v>1.1659999999999999</v>
      </c>
      <c r="O164" s="127">
        <v>1.85</v>
      </c>
      <c r="P164" s="125">
        <v>0</v>
      </c>
      <c r="Q164" s="126">
        <f t="shared" si="7"/>
        <v>3.016</v>
      </c>
      <c r="R164" s="64">
        <f t="shared" si="84"/>
        <v>3528.72</v>
      </c>
    </row>
    <row r="165" spans="2:18" s="32" customFormat="1" x14ac:dyDescent="0.3">
      <c r="B165" s="156" t="str">
        <f>IF(TRIM(G165)&lt;&gt;"",COUNTA($G$66:G165)&amp;"","")</f>
        <v/>
      </c>
      <c r="C165" s="143"/>
      <c r="D165" s="146"/>
      <c r="E165" s="155">
        <v>61000</v>
      </c>
      <c r="F165" s="31" t="s">
        <v>304</v>
      </c>
      <c r="G165" s="144"/>
      <c r="H165" s="143"/>
      <c r="I165" s="143"/>
      <c r="J165" s="143"/>
      <c r="K165" s="143"/>
      <c r="L165" s="143"/>
      <c r="M165" s="145"/>
      <c r="N165" s="143"/>
      <c r="O165" s="143"/>
      <c r="P165" s="20"/>
      <c r="Q165" s="20"/>
      <c r="R165" s="63"/>
    </row>
    <row r="166" spans="2:18" s="53" customFormat="1" ht="27.6" x14ac:dyDescent="0.3">
      <c r="B166" s="54" t="str">
        <f>IF(TRIM(G166)&lt;&gt;"",COUNTA($G$66:G166)&amp;"","")</f>
        <v>64</v>
      </c>
      <c r="C166" s="164"/>
      <c r="D166" s="164"/>
      <c r="E166" s="164"/>
      <c r="F166" s="113" t="s">
        <v>310</v>
      </c>
      <c r="G166" s="5">
        <v>1</v>
      </c>
      <c r="H166" s="5">
        <v>79150</v>
      </c>
      <c r="I166" s="5"/>
      <c r="J166" s="5">
        <f t="shared" si="85"/>
        <v>79150</v>
      </c>
      <c r="K166" s="5" t="s">
        <v>46</v>
      </c>
      <c r="L166" s="152">
        <v>1.0999999999999999E-2</v>
      </c>
      <c r="M166" s="132">
        <v>53</v>
      </c>
      <c r="N166" s="126">
        <f t="shared" ref="N166:N167" si="86">M166*L166</f>
        <v>0.58299999999999996</v>
      </c>
      <c r="O166" s="127">
        <v>0.75</v>
      </c>
      <c r="P166" s="125">
        <v>0</v>
      </c>
      <c r="Q166" s="126">
        <f t="shared" ref="Q166:Q167" si="87">P166+O166+N166</f>
        <v>1.333</v>
      </c>
      <c r="R166" s="64">
        <f t="shared" si="84"/>
        <v>105506.95</v>
      </c>
    </row>
    <row r="167" spans="2:18" s="53" customFormat="1" ht="27.6" x14ac:dyDescent="0.3">
      <c r="B167" s="54" t="str">
        <f>IF(TRIM(G167)&lt;&gt;"",COUNTA($G$66:G167)&amp;"","")</f>
        <v>65</v>
      </c>
      <c r="C167" s="165"/>
      <c r="D167" s="165"/>
      <c r="E167" s="165"/>
      <c r="F167" s="113" t="s">
        <v>311</v>
      </c>
      <c r="G167" s="5">
        <v>1</v>
      </c>
      <c r="H167" s="5">
        <v>47648</v>
      </c>
      <c r="I167" s="5"/>
      <c r="J167" s="5">
        <f t="shared" si="85"/>
        <v>47648</v>
      </c>
      <c r="K167" s="5" t="s">
        <v>46</v>
      </c>
      <c r="L167" s="152">
        <v>1.0999999999999999E-2</v>
      </c>
      <c r="M167" s="132">
        <v>53</v>
      </c>
      <c r="N167" s="126">
        <f t="shared" si="86"/>
        <v>0.58299999999999996</v>
      </c>
      <c r="O167" s="127">
        <v>0.67</v>
      </c>
      <c r="P167" s="125">
        <v>0</v>
      </c>
      <c r="Q167" s="126">
        <f t="shared" si="87"/>
        <v>1.2530000000000001</v>
      </c>
      <c r="R167" s="64">
        <f t="shared" si="84"/>
        <v>59702.944000000003</v>
      </c>
    </row>
    <row r="168" spans="2:18" s="53" customFormat="1" ht="27.6" x14ac:dyDescent="0.3">
      <c r="B168" s="54" t="str">
        <f>IF(TRIM(G168)&lt;&gt;"",COUNTA($G$66:G168)&amp;"","")</f>
        <v/>
      </c>
      <c r="C168" s="161" t="s">
        <v>172</v>
      </c>
      <c r="D168" s="161"/>
      <c r="E168" s="161"/>
      <c r="F168" s="38" t="s">
        <v>47</v>
      </c>
      <c r="G168" s="120"/>
      <c r="H168" s="121"/>
      <c r="I168" s="121"/>
      <c r="J168" s="8"/>
      <c r="K168" s="112"/>
      <c r="L168" s="8"/>
      <c r="M168" s="8"/>
      <c r="N168" s="8"/>
      <c r="O168" s="91"/>
      <c r="P168" s="8"/>
      <c r="Q168" s="8"/>
      <c r="R168" s="64"/>
    </row>
    <row r="169" spans="2:18" s="53" customFormat="1" ht="27.6" x14ac:dyDescent="0.3">
      <c r="B169" s="54" t="str">
        <f>IF(TRIM(G169)&lt;&gt;"",COUNTA($G$66:G169)&amp;"","")</f>
        <v>66</v>
      </c>
      <c r="C169" s="162"/>
      <c r="D169" s="162"/>
      <c r="E169" s="162"/>
      <c r="F169" s="157" t="s">
        <v>312</v>
      </c>
      <c r="G169" s="122">
        <v>1</v>
      </c>
      <c r="H169" s="123">
        <v>47195</v>
      </c>
      <c r="I169" s="123"/>
      <c r="J169" s="5">
        <f t="shared" ref="J169" si="88">G169*H169</f>
        <v>47195</v>
      </c>
      <c r="K169" s="132" t="s">
        <v>46</v>
      </c>
      <c r="L169" s="130">
        <v>1.2E-2</v>
      </c>
      <c r="M169" s="132">
        <v>53</v>
      </c>
      <c r="N169" s="126">
        <f t="shared" ref="N169" si="89">M169*L169</f>
        <v>0.63600000000000001</v>
      </c>
      <c r="O169" s="133">
        <v>0.75</v>
      </c>
      <c r="P169" s="125">
        <v>0</v>
      </c>
      <c r="Q169" s="126">
        <f t="shared" ref="Q169" si="90">P169+O169+N169</f>
        <v>1.3860000000000001</v>
      </c>
      <c r="R169" s="64">
        <f t="shared" ref="R169" si="91">Q169*J169</f>
        <v>65412.270000000004</v>
      </c>
    </row>
    <row r="170" spans="2:18" x14ac:dyDescent="0.3">
      <c r="B170" s="7" t="str">
        <f>IF(TRIM(H170)&lt;&gt;"",COUNTA($H$66:H170)&amp;"","")</f>
        <v/>
      </c>
      <c r="C170" s="160" t="s">
        <v>172</v>
      </c>
      <c r="D170" s="160"/>
      <c r="E170" s="160"/>
      <c r="F170" s="38" t="s">
        <v>48</v>
      </c>
      <c r="G170" s="2"/>
      <c r="H170" s="42"/>
      <c r="I170" s="5"/>
      <c r="J170" s="5"/>
      <c r="K170" s="5"/>
      <c r="L170" s="8"/>
      <c r="M170" s="8"/>
      <c r="N170" s="8"/>
      <c r="O170" s="91"/>
      <c r="P170" s="8"/>
      <c r="Q170" s="8"/>
      <c r="R170" s="64"/>
    </row>
    <row r="171" spans="2:18" s="53" customFormat="1" ht="27.6" x14ac:dyDescent="0.3">
      <c r="B171" s="54" t="str">
        <f>IF(TRIM(G171)&lt;&gt;"",COUNTA($G$66:G171)&amp;"","")</f>
        <v>67</v>
      </c>
      <c r="C171" s="160"/>
      <c r="D171" s="160"/>
      <c r="E171" s="160"/>
      <c r="F171" s="157" t="s">
        <v>313</v>
      </c>
      <c r="G171" s="122">
        <v>1</v>
      </c>
      <c r="H171" s="123">
        <v>1545</v>
      </c>
      <c r="I171" s="123"/>
      <c r="J171" s="5">
        <f t="shared" ref="J171" si="92">G171*H171</f>
        <v>1545</v>
      </c>
      <c r="K171" s="132" t="s">
        <v>46</v>
      </c>
      <c r="L171" s="130">
        <v>1.2E-2</v>
      </c>
      <c r="M171" s="132">
        <v>53</v>
      </c>
      <c r="N171" s="126">
        <f t="shared" ref="N171" si="93">M171*L171</f>
        <v>0.63600000000000001</v>
      </c>
      <c r="O171" s="133">
        <v>0.75</v>
      </c>
      <c r="P171" s="125">
        <v>0</v>
      </c>
      <c r="Q171" s="126">
        <f t="shared" ref="Q171" si="94">P171+O171+N171</f>
        <v>1.3860000000000001</v>
      </c>
      <c r="R171" s="64">
        <f t="shared" ref="R171" si="95">Q171*J171</f>
        <v>2141.3700000000003</v>
      </c>
    </row>
    <row r="172" spans="2:18" x14ac:dyDescent="0.3">
      <c r="B172" s="7" t="str">
        <f>IF(TRIM(H172)&lt;&gt;"",COUNTA($H$66:H172)&amp;"","")</f>
        <v/>
      </c>
      <c r="C172" s="160" t="s">
        <v>172</v>
      </c>
      <c r="D172" s="160"/>
      <c r="E172" s="160"/>
      <c r="F172" s="38" t="s">
        <v>56</v>
      </c>
      <c r="G172" s="2"/>
      <c r="H172" s="42"/>
      <c r="I172" s="5"/>
      <c r="J172" s="5"/>
      <c r="K172" s="5"/>
      <c r="L172" s="8"/>
      <c r="M172" s="8"/>
      <c r="N172" s="8"/>
      <c r="O172" s="91"/>
      <c r="P172" s="8"/>
      <c r="Q172" s="8"/>
      <c r="R172" s="64"/>
    </row>
    <row r="173" spans="2:18" s="53" customFormat="1" ht="27.6" x14ac:dyDescent="0.3">
      <c r="B173" s="54" t="str">
        <f>IF(TRIM(G173)&lt;&gt;"",COUNTA($G$66:G173)&amp;"","")</f>
        <v>68</v>
      </c>
      <c r="C173" s="160"/>
      <c r="D173" s="160"/>
      <c r="E173" s="160"/>
      <c r="F173" s="157" t="s">
        <v>314</v>
      </c>
      <c r="G173" s="122">
        <v>1</v>
      </c>
      <c r="H173" s="123">
        <v>350</v>
      </c>
      <c r="I173" s="123"/>
      <c r="J173" s="5">
        <f t="shared" ref="J173" si="96">G173*H173</f>
        <v>350</v>
      </c>
      <c r="K173" s="132" t="s">
        <v>46</v>
      </c>
      <c r="L173" s="130">
        <v>1.2E-2</v>
      </c>
      <c r="M173" s="132">
        <v>53</v>
      </c>
      <c r="N173" s="126">
        <f t="shared" ref="N173" si="97">M173*L173</f>
        <v>0.63600000000000001</v>
      </c>
      <c r="O173" s="133">
        <v>0.75</v>
      </c>
      <c r="P173" s="125">
        <v>0</v>
      </c>
      <c r="Q173" s="126">
        <f t="shared" ref="Q173" si="98">P173+O173+N173</f>
        <v>1.3860000000000001</v>
      </c>
      <c r="R173" s="64">
        <f t="shared" ref="R173" si="99">Q173*J173</f>
        <v>485.1</v>
      </c>
    </row>
    <row r="174" spans="2:18" x14ac:dyDescent="0.3">
      <c r="B174" s="7" t="str">
        <f>IF(TRIM(H174)&lt;&gt;"",COUNTA($H$66:H174)&amp;"","")</f>
        <v/>
      </c>
      <c r="C174" s="160" t="s">
        <v>172</v>
      </c>
      <c r="D174" s="160"/>
      <c r="E174" s="160"/>
      <c r="F174" s="38" t="s">
        <v>57</v>
      </c>
      <c r="G174" s="2"/>
      <c r="H174" s="42"/>
      <c r="I174" s="5"/>
      <c r="J174" s="5"/>
      <c r="K174" s="5"/>
      <c r="L174" s="8"/>
      <c r="M174" s="8"/>
      <c r="N174" s="8"/>
      <c r="O174" s="91"/>
      <c r="P174" s="8"/>
      <c r="Q174" s="8"/>
      <c r="R174" s="64"/>
    </row>
    <row r="175" spans="2:18" s="53" customFormat="1" ht="27.6" x14ac:dyDescent="0.3">
      <c r="B175" s="54" t="str">
        <f>IF(TRIM(G175)&lt;&gt;"",COUNTA($G$66:G175)&amp;"","")</f>
        <v>69</v>
      </c>
      <c r="C175" s="160"/>
      <c r="D175" s="160"/>
      <c r="E175" s="160"/>
      <c r="F175" s="157" t="s">
        <v>315</v>
      </c>
      <c r="G175" s="122">
        <v>1</v>
      </c>
      <c r="H175" s="123">
        <v>90</v>
      </c>
      <c r="I175" s="123"/>
      <c r="J175" s="5">
        <f t="shared" ref="J175" si="100">G175*H175</f>
        <v>90</v>
      </c>
      <c r="K175" s="132" t="s">
        <v>46</v>
      </c>
      <c r="L175" s="130">
        <v>1.2E-2</v>
      </c>
      <c r="M175" s="132">
        <v>53</v>
      </c>
      <c r="N175" s="126">
        <f t="shared" ref="N175" si="101">M175*L175</f>
        <v>0.63600000000000001</v>
      </c>
      <c r="O175" s="133">
        <v>0.75</v>
      </c>
      <c r="P175" s="125">
        <v>0</v>
      </c>
      <c r="Q175" s="126">
        <f t="shared" ref="Q175" si="102">P175+O175+N175</f>
        <v>1.3860000000000001</v>
      </c>
      <c r="R175" s="64">
        <f t="shared" ref="R175" si="103">Q175*J175</f>
        <v>124.74000000000001</v>
      </c>
    </row>
    <row r="176" spans="2:18" s="53" customFormat="1" ht="14.4" thickBot="1" x14ac:dyDescent="0.35">
      <c r="B176" s="54" t="str">
        <f>IF(TRIM(H176)&lt;&gt;"",COUNTA($H$66:H176)&amp;"","")</f>
        <v/>
      </c>
      <c r="C176" s="55"/>
      <c r="D176" s="55"/>
      <c r="E176" s="55"/>
      <c r="F176" s="24" t="s">
        <v>7</v>
      </c>
      <c r="G176" s="49"/>
      <c r="H176" s="34"/>
      <c r="I176" s="34"/>
      <c r="J176" s="51"/>
      <c r="K176" s="51"/>
      <c r="L176" s="26"/>
      <c r="M176" s="92"/>
      <c r="N176" s="51"/>
      <c r="O176" s="26"/>
      <c r="P176" s="51"/>
      <c r="Q176" s="26"/>
      <c r="R176" s="66">
        <f>SUM(R91:R175)</f>
        <v>1148248.5770000003</v>
      </c>
    </row>
    <row r="177" spans="2:18" s="53" customFormat="1" x14ac:dyDescent="0.3">
      <c r="B177" s="54" t="str">
        <f>IF(TRIM(H177)&lt;&gt;"",COUNTA($H$66:H177)&amp;"","")</f>
        <v/>
      </c>
      <c r="C177" s="55"/>
      <c r="D177" s="55"/>
      <c r="E177" s="55"/>
      <c r="F177" s="113"/>
      <c r="G177" s="50"/>
      <c r="H177" s="35"/>
      <c r="I177" s="35"/>
      <c r="J177" s="52"/>
      <c r="K177" s="52"/>
      <c r="L177" s="147"/>
      <c r="M177" s="148"/>
      <c r="N177" s="52"/>
      <c r="O177" s="147"/>
      <c r="P177" s="8"/>
      <c r="Q177" s="37"/>
      <c r="R177" s="69"/>
    </row>
    <row r="178" spans="2:18" s="53" customFormat="1" x14ac:dyDescent="0.3">
      <c r="B178" s="54" t="str">
        <f>IF(TRIM(H178)&lt;&gt;"",COUNTA($H$66:H178)&amp;"","")</f>
        <v/>
      </c>
      <c r="C178" s="55"/>
      <c r="D178" s="55"/>
      <c r="E178" s="55"/>
      <c r="F178" s="113"/>
      <c r="G178" s="42"/>
      <c r="H178" s="5"/>
      <c r="I178" s="5"/>
      <c r="J178" s="8"/>
      <c r="K178" s="8"/>
      <c r="L178" s="112"/>
      <c r="M178" s="149"/>
      <c r="N178" s="8"/>
      <c r="O178" s="112"/>
      <c r="P178" s="8"/>
      <c r="Q178" s="37"/>
      <c r="R178" s="69"/>
    </row>
    <row r="179" spans="2:18" s="53" customFormat="1" x14ac:dyDescent="0.3">
      <c r="B179" s="19" t="str">
        <f>IF(TRIM(H179)&lt;&gt;"",COUNTA($H$66:H179)&amp;"","")</f>
        <v/>
      </c>
      <c r="C179" s="20"/>
      <c r="D179" s="30"/>
      <c r="E179" s="4">
        <v>80000</v>
      </c>
      <c r="F179" s="3" t="s">
        <v>184</v>
      </c>
      <c r="G179" s="144"/>
      <c r="H179" s="143"/>
      <c r="I179" s="143"/>
      <c r="J179" s="143"/>
      <c r="K179" s="143"/>
      <c r="L179" s="143"/>
      <c r="M179" s="145"/>
      <c r="N179" s="143"/>
      <c r="O179" s="143"/>
      <c r="P179" s="20"/>
      <c r="Q179" s="20"/>
      <c r="R179" s="63"/>
    </row>
    <row r="180" spans="2:18" s="53" customFormat="1" x14ac:dyDescent="0.3">
      <c r="B180" s="54" t="str">
        <f>IF(TRIM(H180)&lt;&gt;"",COUNTA($H$66:H180)&amp;"","")</f>
        <v>78</v>
      </c>
      <c r="C180" s="129"/>
      <c r="D180" s="129"/>
      <c r="E180" s="129"/>
      <c r="F180" s="113" t="s">
        <v>243</v>
      </c>
      <c r="G180" s="5">
        <v>1</v>
      </c>
      <c r="H180" s="5">
        <v>48</v>
      </c>
      <c r="I180" s="5"/>
      <c r="J180" s="5">
        <f t="shared" ref="J180" si="104">G180*H180</f>
        <v>48</v>
      </c>
      <c r="K180" s="5" t="s">
        <v>46</v>
      </c>
      <c r="L180" s="124">
        <v>0.22</v>
      </c>
      <c r="M180" s="132">
        <v>53</v>
      </c>
      <c r="N180" s="126">
        <f t="shared" ref="N180" si="105">L180*M180</f>
        <v>11.66</v>
      </c>
      <c r="O180" s="127">
        <v>50</v>
      </c>
      <c r="P180" s="128">
        <v>0</v>
      </c>
      <c r="Q180" s="126">
        <f t="shared" ref="Q180" si="106">N180+O180+P180</f>
        <v>61.66</v>
      </c>
      <c r="R180" s="64">
        <f t="shared" ref="R180" si="107">Q180*J180</f>
        <v>2959.68</v>
      </c>
    </row>
    <row r="181" spans="2:18" s="53" customFormat="1" ht="27.6" x14ac:dyDescent="0.3">
      <c r="B181" s="19" t="str">
        <f>IF(TRIM(H181)&lt;&gt;"",COUNTA($H$66:H181)&amp;"","")</f>
        <v/>
      </c>
      <c r="C181" s="20"/>
      <c r="D181" s="30"/>
      <c r="E181" s="4">
        <v>81113</v>
      </c>
      <c r="F181" s="31" t="s">
        <v>185</v>
      </c>
      <c r="G181" s="144"/>
      <c r="H181" s="144"/>
      <c r="I181" s="143"/>
      <c r="J181" s="143"/>
      <c r="K181" s="143"/>
      <c r="L181" s="143"/>
      <c r="M181" s="143"/>
      <c r="N181" s="143"/>
      <c r="O181" s="145"/>
      <c r="P181" s="143"/>
      <c r="Q181" s="143"/>
      <c r="R181" s="63"/>
    </row>
    <row r="182" spans="2:18" s="32" customFormat="1" x14ac:dyDescent="0.3">
      <c r="B182" s="54" t="str">
        <f>IF(TRIM(H182)&lt;&gt;"",COUNTA($H$66:H182)&amp;"","")</f>
        <v>79</v>
      </c>
      <c r="C182" s="164"/>
      <c r="D182" s="164"/>
      <c r="E182" s="164"/>
      <c r="F182" s="113" t="s">
        <v>198</v>
      </c>
      <c r="G182" s="5">
        <v>1</v>
      </c>
      <c r="H182" s="5">
        <v>1998</v>
      </c>
      <c r="I182" s="5"/>
      <c r="J182" s="5">
        <f t="shared" ref="J182:J186" si="108">G182*H182</f>
        <v>1998</v>
      </c>
      <c r="K182" s="5" t="s">
        <v>46</v>
      </c>
      <c r="L182" s="124">
        <v>0.22</v>
      </c>
      <c r="M182" s="132">
        <v>53</v>
      </c>
      <c r="N182" s="126">
        <f t="shared" ref="N182" si="109">L182*M182</f>
        <v>11.66</v>
      </c>
      <c r="O182" s="127">
        <v>45</v>
      </c>
      <c r="P182" s="128">
        <v>0</v>
      </c>
      <c r="Q182" s="126">
        <f t="shared" ref="Q182" si="110">N182+O182+P182</f>
        <v>56.66</v>
      </c>
      <c r="R182" s="64">
        <f t="shared" ref="R182" si="111">Q182*J182</f>
        <v>113206.68</v>
      </c>
    </row>
    <row r="183" spans="2:18" s="32" customFormat="1" x14ac:dyDescent="0.3">
      <c r="B183" s="54" t="str">
        <f>IF(TRIM(H183)&lt;&gt;"",COUNTA($H$66:H183)&amp;"","")</f>
        <v>80</v>
      </c>
      <c r="C183" s="168"/>
      <c r="D183" s="168"/>
      <c r="E183" s="168"/>
      <c r="F183" s="113" t="s">
        <v>244</v>
      </c>
      <c r="G183" s="5">
        <v>1</v>
      </c>
      <c r="H183" s="5">
        <v>126</v>
      </c>
      <c r="I183" s="5"/>
      <c r="J183" s="5">
        <f t="shared" si="108"/>
        <v>126</v>
      </c>
      <c r="K183" s="5" t="s">
        <v>46</v>
      </c>
      <c r="L183" s="124">
        <v>0.22</v>
      </c>
      <c r="M183" s="132">
        <v>53</v>
      </c>
      <c r="N183" s="126">
        <f t="shared" ref="N183" si="112">L183*M183</f>
        <v>11.66</v>
      </c>
      <c r="O183" s="127">
        <v>50</v>
      </c>
      <c r="P183" s="128">
        <v>0</v>
      </c>
      <c r="Q183" s="126">
        <f t="shared" ref="Q183" si="113">N183+O183+P183</f>
        <v>61.66</v>
      </c>
      <c r="R183" s="64">
        <f t="shared" ref="R183" si="114">Q183*J183</f>
        <v>7769.16</v>
      </c>
    </row>
    <row r="184" spans="2:18" s="32" customFormat="1" x14ac:dyDescent="0.3">
      <c r="B184" s="54" t="str">
        <f>IF(TRIM(H184)&lt;&gt;"",COUNTA($H$66:H184)&amp;"","")</f>
        <v>81</v>
      </c>
      <c r="C184" s="168"/>
      <c r="D184" s="168"/>
      <c r="E184" s="168"/>
      <c r="F184" s="113" t="s">
        <v>245</v>
      </c>
      <c r="G184" s="5">
        <v>1</v>
      </c>
      <c r="H184" s="5">
        <v>126</v>
      </c>
      <c r="I184" s="5"/>
      <c r="J184" s="5">
        <f t="shared" si="108"/>
        <v>126</v>
      </c>
      <c r="K184" s="5" t="s">
        <v>46</v>
      </c>
      <c r="L184" s="124">
        <v>0.22</v>
      </c>
      <c r="M184" s="132">
        <v>53</v>
      </c>
      <c r="N184" s="126">
        <f t="shared" ref="N184:N186" si="115">L184*M184</f>
        <v>11.66</v>
      </c>
      <c r="O184" s="127">
        <v>50</v>
      </c>
      <c r="P184" s="128">
        <v>0</v>
      </c>
      <c r="Q184" s="126">
        <f t="shared" ref="Q184:Q186" si="116">N184+O184+P184</f>
        <v>61.66</v>
      </c>
      <c r="R184" s="64">
        <f t="shared" ref="R184:R186" si="117">Q184*J184</f>
        <v>7769.16</v>
      </c>
    </row>
    <row r="185" spans="2:18" s="32" customFormat="1" x14ac:dyDescent="0.3">
      <c r="B185" s="54" t="str">
        <f>IF(TRIM(H185)&lt;&gt;"",COUNTA($H$66:H185)&amp;"","")</f>
        <v>82</v>
      </c>
      <c r="C185" s="168"/>
      <c r="D185" s="168"/>
      <c r="E185" s="168"/>
      <c r="F185" s="113" t="s">
        <v>246</v>
      </c>
      <c r="G185" s="5">
        <v>1</v>
      </c>
      <c r="H185" s="5">
        <v>252</v>
      </c>
      <c r="I185" s="5"/>
      <c r="J185" s="5">
        <f t="shared" si="108"/>
        <v>252</v>
      </c>
      <c r="K185" s="5" t="s">
        <v>46</v>
      </c>
      <c r="L185" s="124">
        <v>0.22</v>
      </c>
      <c r="M185" s="132">
        <v>53</v>
      </c>
      <c r="N185" s="126">
        <f t="shared" si="115"/>
        <v>11.66</v>
      </c>
      <c r="O185" s="127">
        <v>50</v>
      </c>
      <c r="P185" s="128">
        <v>0</v>
      </c>
      <c r="Q185" s="126">
        <f t="shared" si="116"/>
        <v>61.66</v>
      </c>
      <c r="R185" s="64">
        <f t="shared" si="117"/>
        <v>15538.32</v>
      </c>
    </row>
    <row r="186" spans="2:18" s="32" customFormat="1" x14ac:dyDescent="0.3">
      <c r="B186" s="54" t="str">
        <f>IF(TRIM(H186)&lt;&gt;"",COUNTA($H$66:H186)&amp;"","")</f>
        <v>83</v>
      </c>
      <c r="C186" s="168"/>
      <c r="D186" s="168"/>
      <c r="E186" s="168"/>
      <c r="F186" s="113" t="s">
        <v>247</v>
      </c>
      <c r="G186" s="5">
        <v>1</v>
      </c>
      <c r="H186" s="5">
        <v>84</v>
      </c>
      <c r="I186" s="5"/>
      <c r="J186" s="5">
        <f t="shared" si="108"/>
        <v>84</v>
      </c>
      <c r="K186" s="5" t="s">
        <v>46</v>
      </c>
      <c r="L186" s="124">
        <v>0.22</v>
      </c>
      <c r="M186" s="132">
        <v>53</v>
      </c>
      <c r="N186" s="126">
        <f t="shared" si="115"/>
        <v>11.66</v>
      </c>
      <c r="O186" s="127">
        <v>50</v>
      </c>
      <c r="P186" s="128">
        <v>0</v>
      </c>
      <c r="Q186" s="126">
        <f t="shared" si="116"/>
        <v>61.66</v>
      </c>
      <c r="R186" s="64">
        <f t="shared" si="117"/>
        <v>5179.4399999999996</v>
      </c>
    </row>
    <row r="187" spans="2:18" s="53" customFormat="1" x14ac:dyDescent="0.3">
      <c r="B187" s="19" t="str">
        <f>IF(TRIM(H187)&lt;&gt;"",COUNTA($H$66:H187)&amp;"","")</f>
        <v/>
      </c>
      <c r="C187" s="20"/>
      <c r="D187" s="30"/>
      <c r="E187" s="4">
        <v>82100</v>
      </c>
      <c r="F187" s="31" t="s">
        <v>186</v>
      </c>
      <c r="G187" s="144"/>
      <c r="H187" s="144"/>
      <c r="I187" s="143"/>
      <c r="J187" s="143"/>
      <c r="K187" s="143"/>
      <c r="L187" s="143"/>
      <c r="M187" s="143"/>
      <c r="N187" s="143"/>
      <c r="O187" s="145"/>
      <c r="P187" s="143"/>
      <c r="Q187" s="143"/>
      <c r="R187" s="63"/>
    </row>
    <row r="188" spans="2:18" s="53" customFormat="1" x14ac:dyDescent="0.3">
      <c r="B188" s="54" t="str">
        <f>IF(TRIM(H188)&lt;&gt;"",COUNTA($H$66:H188)&amp;"","")</f>
        <v>84</v>
      </c>
      <c r="C188" s="164"/>
      <c r="D188" s="164"/>
      <c r="E188" s="164"/>
      <c r="F188" s="113" t="s">
        <v>188</v>
      </c>
      <c r="G188" s="5">
        <v>1</v>
      </c>
      <c r="H188" s="5">
        <v>1399</v>
      </c>
      <c r="I188" s="5"/>
      <c r="J188" s="5">
        <f t="shared" ref="J188:J201" si="118">G188*H188</f>
        <v>1399</v>
      </c>
      <c r="K188" s="5" t="s">
        <v>46</v>
      </c>
      <c r="L188" s="111">
        <v>0.191</v>
      </c>
      <c r="M188" s="132">
        <v>53</v>
      </c>
      <c r="N188" s="126">
        <f t="shared" ref="N188:N189" si="119">M188*L188</f>
        <v>10.122999999999999</v>
      </c>
      <c r="O188" s="127">
        <v>32</v>
      </c>
      <c r="P188" s="125">
        <v>0</v>
      </c>
      <c r="Q188" s="126">
        <f t="shared" ref="Q188:Q189" si="120">P188+O188+N188</f>
        <v>42.122999999999998</v>
      </c>
      <c r="R188" s="64">
        <f t="shared" ref="R188:R207" si="121">Q188*J188</f>
        <v>58930.076999999997</v>
      </c>
    </row>
    <row r="189" spans="2:18" s="53" customFormat="1" x14ac:dyDescent="0.3">
      <c r="B189" s="54" t="str">
        <f>IF(TRIM(H189)&lt;&gt;"",COUNTA($H$66:H189)&amp;"","")</f>
        <v>85</v>
      </c>
      <c r="C189" s="168"/>
      <c r="D189" s="168"/>
      <c r="E189" s="168"/>
      <c r="F189" s="113" t="s">
        <v>189</v>
      </c>
      <c r="G189" s="5">
        <v>1</v>
      </c>
      <c r="H189" s="5">
        <v>93</v>
      </c>
      <c r="I189" s="5"/>
      <c r="J189" s="5">
        <f t="shared" si="118"/>
        <v>93</v>
      </c>
      <c r="K189" s="5" t="s">
        <v>46</v>
      </c>
      <c r="L189" s="111">
        <v>0.191</v>
      </c>
      <c r="M189" s="132">
        <v>53</v>
      </c>
      <c r="N189" s="126">
        <f t="shared" si="119"/>
        <v>10.122999999999999</v>
      </c>
      <c r="O189" s="127">
        <v>32</v>
      </c>
      <c r="P189" s="125">
        <v>0</v>
      </c>
      <c r="Q189" s="126">
        <f t="shared" si="120"/>
        <v>42.122999999999998</v>
      </c>
      <c r="R189" s="64">
        <f t="shared" si="121"/>
        <v>3917.4389999999999</v>
      </c>
    </row>
    <row r="190" spans="2:18" s="53" customFormat="1" x14ac:dyDescent="0.3">
      <c r="B190" s="54" t="str">
        <f>IF(TRIM(H190)&lt;&gt;"",COUNTA($H$66:H190)&amp;"","")</f>
        <v>86</v>
      </c>
      <c r="C190" s="168"/>
      <c r="D190" s="168"/>
      <c r="E190" s="168"/>
      <c r="F190" s="113" t="s">
        <v>190</v>
      </c>
      <c r="G190" s="5">
        <v>1</v>
      </c>
      <c r="H190" s="5">
        <v>648</v>
      </c>
      <c r="I190" s="5"/>
      <c r="J190" s="5">
        <f t="shared" si="118"/>
        <v>648</v>
      </c>
      <c r="K190" s="5" t="s">
        <v>46</v>
      </c>
      <c r="L190" s="111">
        <v>0.191</v>
      </c>
      <c r="M190" s="132">
        <v>53</v>
      </c>
      <c r="N190" s="126">
        <f t="shared" ref="N190:N201" si="122">M190*L190</f>
        <v>10.122999999999999</v>
      </c>
      <c r="O190" s="127">
        <v>32</v>
      </c>
      <c r="P190" s="125">
        <v>0</v>
      </c>
      <c r="Q190" s="126">
        <f t="shared" ref="Q190:Q201" si="123">P190+O190+N190</f>
        <v>42.122999999999998</v>
      </c>
      <c r="R190" s="64">
        <f t="shared" si="121"/>
        <v>27295.703999999998</v>
      </c>
    </row>
    <row r="191" spans="2:18" s="53" customFormat="1" ht="27.6" x14ac:dyDescent="0.3">
      <c r="B191" s="54" t="str">
        <f>IF(TRIM(H191)&lt;&gt;"",COUNTA($H$66:H191)&amp;"","")</f>
        <v>87</v>
      </c>
      <c r="C191" s="168"/>
      <c r="D191" s="168"/>
      <c r="E191" s="168"/>
      <c r="F191" s="113" t="s">
        <v>191</v>
      </c>
      <c r="G191" s="5">
        <v>1</v>
      </c>
      <c r="H191" s="5">
        <v>1025</v>
      </c>
      <c r="I191" s="5"/>
      <c r="J191" s="5">
        <f t="shared" si="118"/>
        <v>1025</v>
      </c>
      <c r="K191" s="5" t="s">
        <v>46</v>
      </c>
      <c r="L191" s="111">
        <v>0.191</v>
      </c>
      <c r="M191" s="132">
        <v>53</v>
      </c>
      <c r="N191" s="126">
        <f t="shared" si="122"/>
        <v>10.122999999999999</v>
      </c>
      <c r="O191" s="127">
        <v>32</v>
      </c>
      <c r="P191" s="125">
        <v>0</v>
      </c>
      <c r="Q191" s="126">
        <f t="shared" si="123"/>
        <v>42.122999999999998</v>
      </c>
      <c r="R191" s="64">
        <f t="shared" si="121"/>
        <v>43176.074999999997</v>
      </c>
    </row>
    <row r="192" spans="2:18" s="53" customFormat="1" x14ac:dyDescent="0.3">
      <c r="B192" s="54" t="str">
        <f>IF(TRIM(H192)&lt;&gt;"",COUNTA($H$66:H192)&amp;"","")</f>
        <v>88</v>
      </c>
      <c r="C192" s="168"/>
      <c r="D192" s="168"/>
      <c r="E192" s="168"/>
      <c r="F192" s="113" t="s">
        <v>192</v>
      </c>
      <c r="G192" s="5">
        <v>1</v>
      </c>
      <c r="H192" s="5">
        <v>710</v>
      </c>
      <c r="I192" s="5"/>
      <c r="J192" s="5">
        <f t="shared" si="118"/>
        <v>710</v>
      </c>
      <c r="K192" s="5" t="s">
        <v>46</v>
      </c>
      <c r="L192" s="111">
        <v>0.191</v>
      </c>
      <c r="M192" s="132">
        <v>53</v>
      </c>
      <c r="N192" s="126">
        <f t="shared" si="122"/>
        <v>10.122999999999999</v>
      </c>
      <c r="O192" s="127">
        <v>32</v>
      </c>
      <c r="P192" s="125">
        <v>0</v>
      </c>
      <c r="Q192" s="126">
        <f t="shared" si="123"/>
        <v>42.122999999999998</v>
      </c>
      <c r="R192" s="64">
        <f t="shared" si="121"/>
        <v>29907.329999999998</v>
      </c>
    </row>
    <row r="193" spans="2:18" s="53" customFormat="1" x14ac:dyDescent="0.3">
      <c r="B193" s="54" t="str">
        <f>IF(TRIM(H193)&lt;&gt;"",COUNTA($H$66:H193)&amp;"","")</f>
        <v>89</v>
      </c>
      <c r="C193" s="168"/>
      <c r="D193" s="168"/>
      <c r="E193" s="168"/>
      <c r="F193" s="113" t="s">
        <v>193</v>
      </c>
      <c r="G193" s="5">
        <v>1</v>
      </c>
      <c r="H193" s="5">
        <v>939</v>
      </c>
      <c r="I193" s="5"/>
      <c r="J193" s="5">
        <f t="shared" si="118"/>
        <v>939</v>
      </c>
      <c r="K193" s="5" t="s">
        <v>46</v>
      </c>
      <c r="L193" s="111">
        <v>0.191</v>
      </c>
      <c r="M193" s="132">
        <v>53</v>
      </c>
      <c r="N193" s="126">
        <f t="shared" si="122"/>
        <v>10.122999999999999</v>
      </c>
      <c r="O193" s="127">
        <v>32</v>
      </c>
      <c r="P193" s="125">
        <v>0</v>
      </c>
      <c r="Q193" s="126">
        <f t="shared" si="123"/>
        <v>42.122999999999998</v>
      </c>
      <c r="R193" s="64">
        <f t="shared" si="121"/>
        <v>39553.496999999996</v>
      </c>
    </row>
    <row r="194" spans="2:18" s="53" customFormat="1" x14ac:dyDescent="0.3">
      <c r="B194" s="54" t="str">
        <f>IF(TRIM(H194)&lt;&gt;"",COUNTA($H$66:H194)&amp;"","")</f>
        <v>90</v>
      </c>
      <c r="C194" s="168"/>
      <c r="D194" s="168"/>
      <c r="E194" s="168"/>
      <c r="F194" s="113" t="s">
        <v>194</v>
      </c>
      <c r="G194" s="5">
        <v>1</v>
      </c>
      <c r="H194" s="5">
        <v>11867</v>
      </c>
      <c r="I194" s="5"/>
      <c r="J194" s="5">
        <f t="shared" si="118"/>
        <v>11867</v>
      </c>
      <c r="K194" s="5" t="s">
        <v>46</v>
      </c>
      <c r="L194" s="111">
        <v>0.191</v>
      </c>
      <c r="M194" s="132">
        <v>53</v>
      </c>
      <c r="N194" s="126">
        <f t="shared" si="122"/>
        <v>10.122999999999999</v>
      </c>
      <c r="O194" s="127">
        <v>32</v>
      </c>
      <c r="P194" s="125">
        <v>0</v>
      </c>
      <c r="Q194" s="126">
        <f t="shared" si="123"/>
        <v>42.122999999999998</v>
      </c>
      <c r="R194" s="64">
        <f t="shared" si="121"/>
        <v>499873.64099999995</v>
      </c>
    </row>
    <row r="195" spans="2:18" s="53" customFormat="1" x14ac:dyDescent="0.3">
      <c r="B195" s="54" t="str">
        <f>IF(TRIM(H195)&lt;&gt;"",COUNTA($H$66:H195)&amp;"","")</f>
        <v>91</v>
      </c>
      <c r="C195" s="168"/>
      <c r="D195" s="168"/>
      <c r="E195" s="168"/>
      <c r="F195" s="113" t="s">
        <v>199</v>
      </c>
      <c r="G195" s="5">
        <v>1</v>
      </c>
      <c r="H195" s="5">
        <v>1340</v>
      </c>
      <c r="I195" s="5"/>
      <c r="J195" s="5">
        <f t="shared" si="118"/>
        <v>1340</v>
      </c>
      <c r="K195" s="5" t="s">
        <v>46</v>
      </c>
      <c r="L195" s="111">
        <v>0.191</v>
      </c>
      <c r="M195" s="132">
        <v>53</v>
      </c>
      <c r="N195" s="126">
        <f t="shared" si="122"/>
        <v>10.122999999999999</v>
      </c>
      <c r="O195" s="127">
        <v>32</v>
      </c>
      <c r="P195" s="125">
        <v>0</v>
      </c>
      <c r="Q195" s="126">
        <f t="shared" si="123"/>
        <v>42.122999999999998</v>
      </c>
      <c r="R195" s="64">
        <f t="shared" si="121"/>
        <v>56444.82</v>
      </c>
    </row>
    <row r="196" spans="2:18" s="53" customFormat="1" x14ac:dyDescent="0.3">
      <c r="B196" s="54" t="str">
        <f>IF(TRIM(H196)&lt;&gt;"",COUNTA($H$66:H196)&amp;"","")</f>
        <v>92</v>
      </c>
      <c r="C196" s="168"/>
      <c r="D196" s="168"/>
      <c r="E196" s="168"/>
      <c r="F196" s="113" t="s">
        <v>195</v>
      </c>
      <c r="G196" s="5">
        <v>1</v>
      </c>
      <c r="H196" s="5">
        <v>1999</v>
      </c>
      <c r="I196" s="5"/>
      <c r="J196" s="5">
        <f t="shared" si="118"/>
        <v>1999</v>
      </c>
      <c r="K196" s="5" t="s">
        <v>46</v>
      </c>
      <c r="L196" s="111">
        <v>0.191</v>
      </c>
      <c r="M196" s="132">
        <v>53</v>
      </c>
      <c r="N196" s="126">
        <f t="shared" si="122"/>
        <v>10.122999999999999</v>
      </c>
      <c r="O196" s="127">
        <v>32</v>
      </c>
      <c r="P196" s="125">
        <v>0</v>
      </c>
      <c r="Q196" s="126">
        <f t="shared" si="123"/>
        <v>42.122999999999998</v>
      </c>
      <c r="R196" s="64">
        <f t="shared" si="121"/>
        <v>84203.876999999993</v>
      </c>
    </row>
    <row r="197" spans="2:18" s="53" customFormat="1" x14ac:dyDescent="0.3">
      <c r="B197" s="54" t="str">
        <f>IF(TRIM(H197)&lt;&gt;"",COUNTA($H$66:H197)&amp;"","")</f>
        <v>93</v>
      </c>
      <c r="C197" s="168"/>
      <c r="D197" s="168"/>
      <c r="E197" s="168"/>
      <c r="F197" s="113" t="s">
        <v>196</v>
      </c>
      <c r="G197" s="5">
        <v>1</v>
      </c>
      <c r="H197" s="5">
        <v>195</v>
      </c>
      <c r="I197" s="5"/>
      <c r="J197" s="5">
        <f t="shared" si="118"/>
        <v>195</v>
      </c>
      <c r="K197" s="5" t="s">
        <v>46</v>
      </c>
      <c r="L197" s="111">
        <v>0.191</v>
      </c>
      <c r="M197" s="132">
        <v>53</v>
      </c>
      <c r="N197" s="126">
        <f t="shared" si="122"/>
        <v>10.122999999999999</v>
      </c>
      <c r="O197" s="127">
        <v>32</v>
      </c>
      <c r="P197" s="125">
        <v>0</v>
      </c>
      <c r="Q197" s="126">
        <f t="shared" si="123"/>
        <v>42.122999999999998</v>
      </c>
      <c r="R197" s="64">
        <f t="shared" si="121"/>
        <v>8213.9849999999988</v>
      </c>
    </row>
    <row r="198" spans="2:18" s="53" customFormat="1" x14ac:dyDescent="0.3">
      <c r="B198" s="54" t="str">
        <f>IF(TRIM(H198)&lt;&gt;"",COUNTA($H$66:H198)&amp;"","")</f>
        <v>94</v>
      </c>
      <c r="C198" s="168"/>
      <c r="D198" s="168"/>
      <c r="E198" s="168"/>
      <c r="F198" s="113" t="s">
        <v>197</v>
      </c>
      <c r="G198" s="5">
        <v>1</v>
      </c>
      <c r="H198" s="5">
        <v>183</v>
      </c>
      <c r="I198" s="5"/>
      <c r="J198" s="5">
        <f t="shared" si="118"/>
        <v>183</v>
      </c>
      <c r="K198" s="5" t="s">
        <v>46</v>
      </c>
      <c r="L198" s="111">
        <v>0.191</v>
      </c>
      <c r="M198" s="132">
        <v>53</v>
      </c>
      <c r="N198" s="126">
        <f t="shared" si="122"/>
        <v>10.122999999999999</v>
      </c>
      <c r="O198" s="127">
        <v>32</v>
      </c>
      <c r="P198" s="125">
        <v>0</v>
      </c>
      <c r="Q198" s="126">
        <f t="shared" si="123"/>
        <v>42.122999999999998</v>
      </c>
      <c r="R198" s="64">
        <f t="shared" si="121"/>
        <v>7708.5089999999991</v>
      </c>
    </row>
    <row r="199" spans="2:18" s="53" customFormat="1" x14ac:dyDescent="0.3">
      <c r="B199" s="54" t="str">
        <f>IF(TRIM(H199)&lt;&gt;"",COUNTA($H$66:H199)&amp;"","")</f>
        <v>95</v>
      </c>
      <c r="C199" s="168"/>
      <c r="D199" s="168"/>
      <c r="E199" s="168"/>
      <c r="F199" s="113" t="s">
        <v>248</v>
      </c>
      <c r="G199" s="5">
        <v>1</v>
      </c>
      <c r="H199" s="5">
        <v>84</v>
      </c>
      <c r="I199" s="5"/>
      <c r="J199" s="5">
        <f t="shared" si="118"/>
        <v>84</v>
      </c>
      <c r="K199" s="5" t="s">
        <v>46</v>
      </c>
      <c r="L199" s="111">
        <v>0.191</v>
      </c>
      <c r="M199" s="132">
        <v>53</v>
      </c>
      <c r="N199" s="126">
        <f t="shared" si="122"/>
        <v>10.122999999999999</v>
      </c>
      <c r="O199" s="127">
        <v>32</v>
      </c>
      <c r="P199" s="125">
        <v>0</v>
      </c>
      <c r="Q199" s="126">
        <f t="shared" si="123"/>
        <v>42.122999999999998</v>
      </c>
      <c r="R199" s="64">
        <f t="shared" si="121"/>
        <v>3538.3319999999999</v>
      </c>
    </row>
    <row r="200" spans="2:18" s="53" customFormat="1" x14ac:dyDescent="0.3">
      <c r="B200" s="54" t="str">
        <f>IF(TRIM(H200)&lt;&gt;"",COUNTA($H$66:H200)&amp;"","")</f>
        <v>96</v>
      </c>
      <c r="C200" s="168"/>
      <c r="D200" s="168"/>
      <c r="E200" s="168"/>
      <c r="F200" s="113" t="s">
        <v>249</v>
      </c>
      <c r="G200" s="5">
        <v>1</v>
      </c>
      <c r="H200" s="5">
        <v>42</v>
      </c>
      <c r="I200" s="5"/>
      <c r="J200" s="5">
        <f t="shared" si="118"/>
        <v>42</v>
      </c>
      <c r="K200" s="5" t="s">
        <v>46</v>
      </c>
      <c r="L200" s="111">
        <v>0.191</v>
      </c>
      <c r="M200" s="132">
        <v>53</v>
      </c>
      <c r="N200" s="126">
        <f t="shared" si="122"/>
        <v>10.122999999999999</v>
      </c>
      <c r="O200" s="127">
        <v>32</v>
      </c>
      <c r="P200" s="125">
        <v>0</v>
      </c>
      <c r="Q200" s="126">
        <f t="shared" si="123"/>
        <v>42.122999999999998</v>
      </c>
      <c r="R200" s="64">
        <f t="shared" si="121"/>
        <v>1769.1659999999999</v>
      </c>
    </row>
    <row r="201" spans="2:18" s="53" customFormat="1" x14ac:dyDescent="0.3">
      <c r="B201" s="54" t="str">
        <f>IF(TRIM(H201)&lt;&gt;"",COUNTA($H$66:H201)&amp;"","")</f>
        <v>97</v>
      </c>
      <c r="C201" s="168"/>
      <c r="D201" s="168"/>
      <c r="E201" s="168"/>
      <c r="F201" s="113" t="s">
        <v>250</v>
      </c>
      <c r="G201" s="5">
        <v>1</v>
      </c>
      <c r="H201" s="5">
        <v>42</v>
      </c>
      <c r="I201" s="5"/>
      <c r="J201" s="5">
        <f t="shared" si="118"/>
        <v>42</v>
      </c>
      <c r="K201" s="5" t="s">
        <v>46</v>
      </c>
      <c r="L201" s="111">
        <v>0.191</v>
      </c>
      <c r="M201" s="132">
        <v>53</v>
      </c>
      <c r="N201" s="126">
        <f t="shared" si="122"/>
        <v>10.122999999999999</v>
      </c>
      <c r="O201" s="127">
        <v>32</v>
      </c>
      <c r="P201" s="125">
        <v>0</v>
      </c>
      <c r="Q201" s="126">
        <f t="shared" si="123"/>
        <v>42.122999999999998</v>
      </c>
      <c r="R201" s="64">
        <f t="shared" si="121"/>
        <v>1769.1659999999999</v>
      </c>
    </row>
    <row r="202" spans="2:18" s="53" customFormat="1" x14ac:dyDescent="0.3">
      <c r="B202" s="54" t="str">
        <f>IF(TRIM(H202)&lt;&gt;"",COUNTA($H$66:H202)&amp;"","")</f>
        <v/>
      </c>
      <c r="C202" s="143"/>
      <c r="D202" s="146"/>
      <c r="E202" s="146"/>
      <c r="F202" s="31" t="s">
        <v>200</v>
      </c>
      <c r="G202" s="144"/>
      <c r="H202" s="144"/>
      <c r="I202" s="143"/>
      <c r="J202" s="143"/>
      <c r="K202" s="143"/>
      <c r="L202" s="143"/>
      <c r="M202" s="143"/>
      <c r="N202" s="143"/>
      <c r="O202" s="145"/>
      <c r="P202" s="143"/>
      <c r="Q202" s="143"/>
      <c r="R202" s="63"/>
    </row>
    <row r="203" spans="2:18" s="53" customFormat="1" x14ac:dyDescent="0.3">
      <c r="B203" s="54" t="str">
        <f>IF(TRIM(H203)&lt;&gt;"",COUNTA($H$66:H203)&amp;"","")</f>
        <v>98</v>
      </c>
      <c r="C203" s="164"/>
      <c r="D203" s="164"/>
      <c r="E203" s="164"/>
      <c r="F203" s="113" t="s">
        <v>203</v>
      </c>
      <c r="G203" s="5">
        <v>1</v>
      </c>
      <c r="H203" s="5">
        <v>216</v>
      </c>
      <c r="I203" s="5"/>
      <c r="J203" s="5">
        <f t="shared" ref="J203:J207" si="124">G203*H203</f>
        <v>216</v>
      </c>
      <c r="K203" s="5" t="s">
        <v>46</v>
      </c>
      <c r="L203" s="153">
        <v>0.17499999999999999</v>
      </c>
      <c r="M203" s="132">
        <v>53</v>
      </c>
      <c r="N203" s="126">
        <f t="shared" ref="N203" si="125">M203*L203</f>
        <v>9.2749999999999986</v>
      </c>
      <c r="O203" s="154">
        <v>72</v>
      </c>
      <c r="P203" s="125">
        <v>0</v>
      </c>
      <c r="Q203" s="126">
        <f t="shared" ref="Q203" si="126">P203+O203+N203</f>
        <v>81.275000000000006</v>
      </c>
      <c r="R203" s="64">
        <f t="shared" si="121"/>
        <v>17555.400000000001</v>
      </c>
    </row>
    <row r="204" spans="2:18" s="53" customFormat="1" x14ac:dyDescent="0.3">
      <c r="B204" s="54" t="str">
        <f>IF(TRIM(H204)&lt;&gt;"",COUNTA($H$66:H204)&amp;"","")</f>
        <v>99</v>
      </c>
      <c r="C204" s="168"/>
      <c r="D204" s="168"/>
      <c r="E204" s="168"/>
      <c r="F204" s="113" t="s">
        <v>204</v>
      </c>
      <c r="G204" s="5">
        <v>1</v>
      </c>
      <c r="H204" s="5">
        <v>5832</v>
      </c>
      <c r="I204" s="5"/>
      <c r="J204" s="5">
        <f t="shared" si="124"/>
        <v>5832</v>
      </c>
      <c r="K204" s="5" t="s">
        <v>46</v>
      </c>
      <c r="L204" s="153">
        <v>0.17499999999999999</v>
      </c>
      <c r="M204" s="132">
        <v>53</v>
      </c>
      <c r="N204" s="126">
        <f t="shared" ref="N204:N207" si="127">M204*L204</f>
        <v>9.2749999999999986</v>
      </c>
      <c r="O204" s="154">
        <v>72</v>
      </c>
      <c r="P204" s="125">
        <v>0</v>
      </c>
      <c r="Q204" s="126">
        <f t="shared" ref="Q204:Q207" si="128">P204+O204+N204</f>
        <v>81.275000000000006</v>
      </c>
      <c r="R204" s="64">
        <f t="shared" si="121"/>
        <v>473995.80000000005</v>
      </c>
    </row>
    <row r="205" spans="2:18" s="53" customFormat="1" x14ac:dyDescent="0.3">
      <c r="B205" s="54" t="str">
        <f>IF(TRIM(H205)&lt;&gt;"",COUNTA($H$66:H205)&amp;"","")</f>
        <v>100</v>
      </c>
      <c r="C205" s="168"/>
      <c r="D205" s="168"/>
      <c r="E205" s="168"/>
      <c r="F205" s="113" t="s">
        <v>205</v>
      </c>
      <c r="G205" s="5">
        <v>1</v>
      </c>
      <c r="H205" s="5">
        <v>480</v>
      </c>
      <c r="I205" s="5"/>
      <c r="J205" s="5">
        <f t="shared" si="124"/>
        <v>480</v>
      </c>
      <c r="K205" s="5" t="s">
        <v>46</v>
      </c>
      <c r="L205" s="153">
        <v>0.17499999999999999</v>
      </c>
      <c r="M205" s="132">
        <v>53</v>
      </c>
      <c r="N205" s="126">
        <f t="shared" si="127"/>
        <v>9.2749999999999986</v>
      </c>
      <c r="O205" s="154">
        <v>72</v>
      </c>
      <c r="P205" s="125">
        <v>0</v>
      </c>
      <c r="Q205" s="126">
        <f t="shared" si="128"/>
        <v>81.275000000000006</v>
      </c>
      <c r="R205" s="64">
        <f t="shared" si="121"/>
        <v>39012</v>
      </c>
    </row>
    <row r="206" spans="2:18" s="53" customFormat="1" x14ac:dyDescent="0.3">
      <c r="B206" s="54" t="str">
        <f>IF(TRIM(H206)&lt;&gt;"",COUNTA($H$66:H206)&amp;"","")</f>
        <v>101</v>
      </c>
      <c r="C206" s="168"/>
      <c r="D206" s="168"/>
      <c r="E206" s="168"/>
      <c r="F206" s="113" t="s">
        <v>206</v>
      </c>
      <c r="G206" s="5">
        <v>1</v>
      </c>
      <c r="H206" s="5">
        <v>405</v>
      </c>
      <c r="I206" s="5"/>
      <c r="J206" s="5">
        <f t="shared" si="124"/>
        <v>405</v>
      </c>
      <c r="K206" s="5" t="s">
        <v>46</v>
      </c>
      <c r="L206" s="153">
        <v>0.17499999999999999</v>
      </c>
      <c r="M206" s="132">
        <v>53</v>
      </c>
      <c r="N206" s="126">
        <f t="shared" si="127"/>
        <v>9.2749999999999986</v>
      </c>
      <c r="O206" s="154">
        <v>72</v>
      </c>
      <c r="P206" s="125">
        <v>0</v>
      </c>
      <c r="Q206" s="126">
        <f t="shared" si="128"/>
        <v>81.275000000000006</v>
      </c>
      <c r="R206" s="64">
        <f t="shared" si="121"/>
        <v>32916.375</v>
      </c>
    </row>
    <row r="207" spans="2:18" s="53" customFormat="1" x14ac:dyDescent="0.3">
      <c r="B207" s="54" t="str">
        <f>IF(TRIM(H207)&lt;&gt;"",COUNTA($H$66:H207)&amp;"","")</f>
        <v>102</v>
      </c>
      <c r="C207" s="168"/>
      <c r="D207" s="168"/>
      <c r="E207" s="168"/>
      <c r="F207" s="113" t="s">
        <v>207</v>
      </c>
      <c r="G207" s="5">
        <v>1</v>
      </c>
      <c r="H207" s="5">
        <v>90</v>
      </c>
      <c r="I207" s="5"/>
      <c r="J207" s="5">
        <f t="shared" si="124"/>
        <v>90</v>
      </c>
      <c r="K207" s="5" t="s">
        <v>46</v>
      </c>
      <c r="L207" s="153">
        <v>0.17499999999999999</v>
      </c>
      <c r="M207" s="132">
        <v>53</v>
      </c>
      <c r="N207" s="126">
        <f t="shared" si="127"/>
        <v>9.2749999999999986</v>
      </c>
      <c r="O207" s="154">
        <v>72</v>
      </c>
      <c r="P207" s="125">
        <v>0</v>
      </c>
      <c r="Q207" s="126">
        <f t="shared" si="128"/>
        <v>81.275000000000006</v>
      </c>
      <c r="R207" s="64">
        <f t="shared" si="121"/>
        <v>7314.7500000000009</v>
      </c>
    </row>
    <row r="208" spans="2:18" s="53" customFormat="1" ht="14.4" thickBot="1" x14ac:dyDescent="0.35">
      <c r="B208" s="54" t="str">
        <f>IF(TRIM(H208)&lt;&gt;"",COUNTA($H$66:H208)&amp;"","")</f>
        <v/>
      </c>
      <c r="C208" s="55"/>
      <c r="D208" s="55"/>
      <c r="E208" s="55"/>
      <c r="F208" s="24" t="s">
        <v>7</v>
      </c>
      <c r="G208" s="49"/>
      <c r="H208" s="34"/>
      <c r="I208" s="34"/>
      <c r="J208" s="51"/>
      <c r="K208" s="51"/>
      <c r="L208" s="26"/>
      <c r="M208" s="92"/>
      <c r="N208" s="51"/>
      <c r="O208" s="26"/>
      <c r="P208" s="51"/>
      <c r="Q208" s="26"/>
      <c r="R208" s="66">
        <f>SUM(R180:R207)</f>
        <v>1589518.3829999999</v>
      </c>
    </row>
    <row r="209" spans="2:18" s="53" customFormat="1" x14ac:dyDescent="0.3">
      <c r="B209" s="54" t="str">
        <f>IF(TRIM(H209)&lt;&gt;"",COUNTA($H$66:H209)&amp;"","")</f>
        <v/>
      </c>
      <c r="C209" s="55"/>
      <c r="D209" s="55"/>
      <c r="E209" s="55"/>
      <c r="F209" s="113"/>
      <c r="G209" s="50"/>
      <c r="H209" s="35"/>
      <c r="I209" s="35"/>
      <c r="J209" s="52"/>
      <c r="K209" s="52"/>
      <c r="L209" s="147"/>
      <c r="M209" s="148"/>
      <c r="N209" s="52"/>
      <c r="O209" s="147"/>
      <c r="P209" s="8"/>
      <c r="Q209" s="37"/>
      <c r="R209" s="69"/>
    </row>
    <row r="210" spans="2:18" s="53" customFormat="1" x14ac:dyDescent="0.3">
      <c r="B210" s="54" t="str">
        <f>IF(TRIM(H210)&lt;&gt;"",COUNTA($H$66:H210)&amp;"","")</f>
        <v/>
      </c>
      <c r="C210" s="55"/>
      <c r="D210" s="55"/>
      <c r="E210" s="55"/>
      <c r="F210" s="113"/>
      <c r="G210" s="42"/>
      <c r="H210" s="5"/>
      <c r="I210" s="5"/>
      <c r="J210" s="8"/>
      <c r="K210" s="8"/>
      <c r="L210" s="112"/>
      <c r="M210" s="149"/>
      <c r="N210" s="8"/>
      <c r="O210" s="112"/>
      <c r="P210" s="8"/>
      <c r="Q210" s="37"/>
      <c r="R210" s="69"/>
    </row>
    <row r="211" spans="2:18" x14ac:dyDescent="0.3">
      <c r="B211" s="19" t="str">
        <f>IF(TRIM(H211)&lt;&gt;"",COUNTA($H$66:H211)&amp;"","")</f>
        <v/>
      </c>
      <c r="C211" s="20"/>
      <c r="D211" s="20"/>
      <c r="E211" s="4">
        <v>90000</v>
      </c>
      <c r="F211" s="3" t="s">
        <v>8</v>
      </c>
      <c r="G211" s="48"/>
      <c r="H211" s="117"/>
      <c r="I211" s="20"/>
      <c r="J211" s="20"/>
      <c r="K211" s="20"/>
      <c r="L211" s="20"/>
      <c r="M211" s="20"/>
      <c r="N211" s="20"/>
      <c r="O211" s="95"/>
      <c r="P211" s="20"/>
      <c r="Q211" s="20"/>
      <c r="R211" s="63"/>
    </row>
    <row r="212" spans="2:18" s="53" customFormat="1" x14ac:dyDescent="0.3">
      <c r="B212" s="54" t="str">
        <f>IF(TRIM(H212)&lt;&gt;"",COUNTA($H$66:H212)&amp;"","")</f>
        <v>103</v>
      </c>
      <c r="C212" s="129"/>
      <c r="D212" s="129"/>
      <c r="E212" s="129"/>
      <c r="F212" s="119" t="s">
        <v>74</v>
      </c>
      <c r="G212" s="1">
        <v>1</v>
      </c>
      <c r="H212" s="122">
        <v>31684</v>
      </c>
      <c r="I212" s="123"/>
      <c r="J212" s="5">
        <f t="shared" ref="J212:J222" si="129">G212*H212</f>
        <v>31684</v>
      </c>
      <c r="K212" s="123" t="s">
        <v>46</v>
      </c>
      <c r="L212" s="124">
        <v>0.04</v>
      </c>
      <c r="M212" s="132">
        <v>53</v>
      </c>
      <c r="N212" s="127">
        <f t="shared" ref="N212:N221" si="130">M212*L212</f>
        <v>2.12</v>
      </c>
      <c r="O212" s="127">
        <v>8.25</v>
      </c>
      <c r="P212" s="125">
        <v>0</v>
      </c>
      <c r="Q212" s="140">
        <f t="shared" ref="Q212:Q220" si="131">(P212+O212+N212)</f>
        <v>10.370000000000001</v>
      </c>
      <c r="R212" s="64">
        <f t="shared" ref="R212:R222" si="132">Q212*J212</f>
        <v>328563.08</v>
      </c>
    </row>
    <row r="213" spans="2:18" s="53" customFormat="1" x14ac:dyDescent="0.3">
      <c r="B213" s="54" t="str">
        <f>IF(TRIM(H213)&lt;&gt;"",COUNTA($H$66:H213)&amp;"","")</f>
        <v>104</v>
      </c>
      <c r="C213" s="129"/>
      <c r="D213" s="129"/>
      <c r="E213" s="129"/>
      <c r="F213" s="119" t="s">
        <v>262</v>
      </c>
      <c r="G213" s="1">
        <v>1</v>
      </c>
      <c r="H213" s="122">
        <v>1952</v>
      </c>
      <c r="I213" s="123"/>
      <c r="J213" s="5">
        <f t="shared" si="129"/>
        <v>1952</v>
      </c>
      <c r="K213" s="123" t="s">
        <v>73</v>
      </c>
      <c r="L213" s="124">
        <v>0.04</v>
      </c>
      <c r="M213" s="126">
        <v>53</v>
      </c>
      <c r="N213" s="126">
        <f t="shared" si="130"/>
        <v>2.12</v>
      </c>
      <c r="O213" s="127">
        <v>1.45</v>
      </c>
      <c r="P213" s="125">
        <v>0</v>
      </c>
      <c r="Q213" s="126">
        <f t="shared" ref="Q213:Q214" si="133">P213+O213+N213</f>
        <v>3.5700000000000003</v>
      </c>
      <c r="R213" s="64">
        <f t="shared" si="132"/>
        <v>6968.64</v>
      </c>
    </row>
    <row r="214" spans="2:18" s="53" customFormat="1" x14ac:dyDescent="0.3">
      <c r="B214" s="54" t="str">
        <f>IF(TRIM(H214)&lt;&gt;"",COUNTA($H$66:H214)&amp;"","")</f>
        <v>105</v>
      </c>
      <c r="C214" s="129"/>
      <c r="D214" s="129"/>
      <c r="E214" s="129"/>
      <c r="F214" s="119" t="s">
        <v>263</v>
      </c>
      <c r="G214" s="1">
        <v>1</v>
      </c>
      <c r="H214" s="122">
        <v>1446</v>
      </c>
      <c r="I214" s="123"/>
      <c r="J214" s="5">
        <f t="shared" si="129"/>
        <v>1446</v>
      </c>
      <c r="K214" s="123" t="s">
        <v>73</v>
      </c>
      <c r="L214" s="152">
        <v>2.1999999999999999E-2</v>
      </c>
      <c r="M214" s="132">
        <v>53</v>
      </c>
      <c r="N214" s="126">
        <f t="shared" si="130"/>
        <v>1.1659999999999999</v>
      </c>
      <c r="O214" s="127">
        <v>2.25</v>
      </c>
      <c r="P214" s="125">
        <v>0</v>
      </c>
      <c r="Q214" s="126">
        <f t="shared" si="133"/>
        <v>3.4159999999999999</v>
      </c>
      <c r="R214" s="64">
        <f t="shared" si="132"/>
        <v>4939.5360000000001</v>
      </c>
    </row>
    <row r="215" spans="2:18" s="53" customFormat="1" x14ac:dyDescent="0.3">
      <c r="B215" s="54" t="str">
        <f>IF(TRIM(H215)&lt;&gt;"",COUNTA($H$66:H215)&amp;"","")</f>
        <v>106</v>
      </c>
      <c r="C215" s="129"/>
      <c r="D215" s="129"/>
      <c r="E215" s="129"/>
      <c r="F215" s="119" t="s">
        <v>264</v>
      </c>
      <c r="G215" s="1">
        <v>1</v>
      </c>
      <c r="H215" s="122">
        <v>6861</v>
      </c>
      <c r="I215" s="123"/>
      <c r="J215" s="5">
        <f t="shared" si="129"/>
        <v>6861</v>
      </c>
      <c r="K215" s="123" t="s">
        <v>73</v>
      </c>
      <c r="L215" s="124">
        <v>0.04</v>
      </c>
      <c r="M215" s="132">
        <v>53</v>
      </c>
      <c r="N215" s="126">
        <f t="shared" ref="N215:N217" si="134">M215*L215</f>
        <v>2.12</v>
      </c>
      <c r="O215" s="127">
        <v>1.85</v>
      </c>
      <c r="P215" s="125">
        <v>0</v>
      </c>
      <c r="Q215" s="126">
        <f t="shared" ref="Q215:Q216" si="135">P215+O215+N215</f>
        <v>3.97</v>
      </c>
      <c r="R215" s="64">
        <f t="shared" ref="R215:R217" si="136">Q215*J215</f>
        <v>27238.170000000002</v>
      </c>
    </row>
    <row r="216" spans="2:18" s="53" customFormat="1" x14ac:dyDescent="0.3">
      <c r="B216" s="54" t="str">
        <f>IF(TRIM(H216)&lt;&gt;"",COUNTA($H$66:H216)&amp;"","")</f>
        <v>107</v>
      </c>
      <c r="C216" s="129"/>
      <c r="D216" s="129"/>
      <c r="E216" s="129"/>
      <c r="F216" s="119" t="s">
        <v>262</v>
      </c>
      <c r="G216" s="1">
        <v>1</v>
      </c>
      <c r="H216" s="122">
        <v>1350</v>
      </c>
      <c r="I216" s="123"/>
      <c r="J216" s="5">
        <f t="shared" si="129"/>
        <v>1350</v>
      </c>
      <c r="K216" s="123" t="s">
        <v>73</v>
      </c>
      <c r="L216" s="124">
        <v>0.04</v>
      </c>
      <c r="M216" s="126">
        <v>53</v>
      </c>
      <c r="N216" s="126">
        <f t="shared" si="134"/>
        <v>2.12</v>
      </c>
      <c r="O216" s="127">
        <v>1.45</v>
      </c>
      <c r="P216" s="125">
        <v>0</v>
      </c>
      <c r="Q216" s="126">
        <f t="shared" si="135"/>
        <v>3.5700000000000003</v>
      </c>
      <c r="R216" s="64">
        <f t="shared" si="136"/>
        <v>4819.5</v>
      </c>
    </row>
    <row r="217" spans="2:18" s="53" customFormat="1" x14ac:dyDescent="0.3">
      <c r="B217" s="54" t="str">
        <f>IF(TRIM(H217)&lt;&gt;"",COUNTA($H$66:H217)&amp;"","")</f>
        <v>108</v>
      </c>
      <c r="C217" s="129"/>
      <c r="D217" s="129"/>
      <c r="E217" s="129"/>
      <c r="F217" s="119" t="s">
        <v>265</v>
      </c>
      <c r="G217" s="1">
        <v>1</v>
      </c>
      <c r="H217" s="122">
        <v>1946</v>
      </c>
      <c r="I217" s="123"/>
      <c r="J217" s="5">
        <f t="shared" si="129"/>
        <v>1946</v>
      </c>
      <c r="K217" s="123" t="s">
        <v>73</v>
      </c>
      <c r="L217" s="124">
        <v>0.04</v>
      </c>
      <c r="M217" s="125">
        <v>53</v>
      </c>
      <c r="N217" s="127">
        <f t="shared" si="134"/>
        <v>2.12</v>
      </c>
      <c r="O217" s="127">
        <v>2.5499999999999998</v>
      </c>
      <c r="P217" s="125">
        <v>0</v>
      </c>
      <c r="Q217" s="126">
        <f t="shared" ref="Q217" si="137">(P217+O217+N217)</f>
        <v>4.67</v>
      </c>
      <c r="R217" s="64">
        <f t="shared" si="136"/>
        <v>9087.82</v>
      </c>
    </row>
    <row r="218" spans="2:18" s="53" customFormat="1" x14ac:dyDescent="0.3">
      <c r="B218" s="54" t="str">
        <f>IF(TRIM(H218)&lt;&gt;"",COUNTA($H$66:H218)&amp;"","")</f>
        <v>109</v>
      </c>
      <c r="C218" s="162" t="s">
        <v>171</v>
      </c>
      <c r="D218" s="162"/>
      <c r="E218" s="162"/>
      <c r="F218" s="119" t="s">
        <v>260</v>
      </c>
      <c r="G218" s="1">
        <v>1</v>
      </c>
      <c r="H218" s="122">
        <v>2898</v>
      </c>
      <c r="I218" s="123"/>
      <c r="J218" s="5">
        <f t="shared" si="129"/>
        <v>2898</v>
      </c>
      <c r="K218" s="123" t="s">
        <v>73</v>
      </c>
      <c r="L218" s="124">
        <v>0.04</v>
      </c>
      <c r="M218" s="125">
        <v>53</v>
      </c>
      <c r="N218" s="127">
        <f t="shared" si="130"/>
        <v>2.12</v>
      </c>
      <c r="O218" s="127">
        <v>5.25</v>
      </c>
      <c r="P218" s="125">
        <v>0</v>
      </c>
      <c r="Q218" s="126">
        <f t="shared" si="131"/>
        <v>7.37</v>
      </c>
      <c r="R218" s="64">
        <f t="shared" si="132"/>
        <v>21358.260000000002</v>
      </c>
    </row>
    <row r="219" spans="2:18" s="53" customFormat="1" x14ac:dyDescent="0.3">
      <c r="B219" s="54" t="str">
        <f>IF(TRIM(H219)&lt;&gt;"",COUNTA($H$66:H219)&amp;"","")</f>
        <v>110</v>
      </c>
      <c r="C219" s="162"/>
      <c r="D219" s="162"/>
      <c r="E219" s="162"/>
      <c r="F219" s="119" t="s">
        <v>259</v>
      </c>
      <c r="G219" s="1">
        <v>1</v>
      </c>
      <c r="H219" s="122">
        <v>1575</v>
      </c>
      <c r="I219" s="123"/>
      <c r="J219" s="5">
        <f t="shared" si="129"/>
        <v>1575</v>
      </c>
      <c r="K219" s="123" t="s">
        <v>73</v>
      </c>
      <c r="L219" s="124">
        <v>0.04</v>
      </c>
      <c r="M219" s="125">
        <v>53</v>
      </c>
      <c r="N219" s="127">
        <f t="shared" si="130"/>
        <v>2.12</v>
      </c>
      <c r="O219" s="127">
        <v>5.5</v>
      </c>
      <c r="P219" s="125">
        <v>0</v>
      </c>
      <c r="Q219" s="126">
        <f t="shared" si="131"/>
        <v>7.62</v>
      </c>
      <c r="R219" s="64">
        <f t="shared" si="132"/>
        <v>12001.5</v>
      </c>
    </row>
    <row r="220" spans="2:18" s="53" customFormat="1" x14ac:dyDescent="0.3">
      <c r="B220" s="54" t="str">
        <f>IF(TRIM(H220)&lt;&gt;"",COUNTA($H$66:H220)&amp;"","")</f>
        <v>111</v>
      </c>
      <c r="C220" s="162"/>
      <c r="D220" s="162"/>
      <c r="E220" s="162"/>
      <c r="F220" s="119" t="s">
        <v>261</v>
      </c>
      <c r="G220" s="1">
        <v>1</v>
      </c>
      <c r="H220" s="122">
        <v>9028</v>
      </c>
      <c r="I220" s="123"/>
      <c r="J220" s="5">
        <f t="shared" si="129"/>
        <v>9028</v>
      </c>
      <c r="K220" s="123" t="s">
        <v>73</v>
      </c>
      <c r="L220" s="124">
        <v>0.04</v>
      </c>
      <c r="M220" s="125">
        <v>53</v>
      </c>
      <c r="N220" s="127">
        <f t="shared" si="130"/>
        <v>2.12</v>
      </c>
      <c r="O220" s="127">
        <v>4.95</v>
      </c>
      <c r="P220" s="125">
        <v>0</v>
      </c>
      <c r="Q220" s="126">
        <f t="shared" si="131"/>
        <v>7.07</v>
      </c>
      <c r="R220" s="64">
        <f t="shared" si="132"/>
        <v>63827.96</v>
      </c>
    </row>
    <row r="221" spans="2:18" s="53" customFormat="1" x14ac:dyDescent="0.3">
      <c r="B221" s="54" t="str">
        <f>IF(TRIM(H221)&lt;&gt;"",COUNTA($H$66:H221)&amp;"","")</f>
        <v>112</v>
      </c>
      <c r="C221" s="160" t="s">
        <v>172</v>
      </c>
      <c r="D221" s="160"/>
      <c r="E221" s="160"/>
      <c r="F221" s="119" t="s">
        <v>169</v>
      </c>
      <c r="G221" s="1">
        <v>1</v>
      </c>
      <c r="H221" s="122">
        <v>196700</v>
      </c>
      <c r="I221" s="122"/>
      <c r="J221" s="5">
        <f t="shared" si="129"/>
        <v>196700</v>
      </c>
      <c r="K221" s="123" t="s">
        <v>73</v>
      </c>
      <c r="L221" s="130">
        <v>8.5000000000000006E-3</v>
      </c>
      <c r="M221" s="132">
        <v>53</v>
      </c>
      <c r="N221" s="127">
        <f t="shared" si="130"/>
        <v>0.45050000000000001</v>
      </c>
      <c r="O221" s="127">
        <v>0.32</v>
      </c>
      <c r="P221" s="125">
        <v>0</v>
      </c>
      <c r="Q221" s="140">
        <f t="shared" ref="Q221" si="138">(P221+O221+N221)</f>
        <v>0.77049999999999996</v>
      </c>
      <c r="R221" s="64">
        <f t="shared" si="132"/>
        <v>151557.35</v>
      </c>
    </row>
    <row r="222" spans="2:18" s="53" customFormat="1" x14ac:dyDescent="0.3">
      <c r="B222" s="54" t="str">
        <f>IF(TRIM(H222)&lt;&gt;"",COUNTA($H$66:H222)&amp;"","")</f>
        <v>113</v>
      </c>
      <c r="C222" s="160"/>
      <c r="D222" s="160"/>
      <c r="E222" s="160"/>
      <c r="F222" s="119" t="s">
        <v>167</v>
      </c>
      <c r="G222" s="1">
        <v>1</v>
      </c>
      <c r="H222" s="122">
        <v>786798</v>
      </c>
      <c r="I222" s="122"/>
      <c r="J222" s="5">
        <f t="shared" si="129"/>
        <v>786798</v>
      </c>
      <c r="K222" s="123" t="s">
        <v>168</v>
      </c>
      <c r="L222" s="130">
        <v>4.0000000000000001E-3</v>
      </c>
      <c r="M222" s="132">
        <v>53</v>
      </c>
      <c r="N222" s="127">
        <f t="shared" ref="N222" si="139">M222*L222</f>
        <v>0.21199999999999999</v>
      </c>
      <c r="O222" s="127">
        <v>0.05</v>
      </c>
      <c r="P222" s="125">
        <v>0</v>
      </c>
      <c r="Q222" s="140">
        <f t="shared" ref="Q222" si="140">(P222+O222+N222)</f>
        <v>0.26200000000000001</v>
      </c>
      <c r="R222" s="64">
        <f t="shared" si="132"/>
        <v>206141.076</v>
      </c>
    </row>
    <row r="223" spans="2:18" x14ac:dyDescent="0.3">
      <c r="B223" s="19" t="str">
        <f>IF(TRIM(H223)&lt;&gt;"",COUNTA($H$66:H223)&amp;"","")</f>
        <v/>
      </c>
      <c r="C223" s="20"/>
      <c r="D223" s="30"/>
      <c r="E223" s="4">
        <v>92600</v>
      </c>
      <c r="F223" s="31" t="s">
        <v>11</v>
      </c>
      <c r="G223" s="48"/>
      <c r="H223" s="117"/>
      <c r="I223" s="20"/>
      <c r="J223" s="20"/>
      <c r="K223" s="20"/>
      <c r="L223" s="20"/>
      <c r="M223" s="20"/>
      <c r="N223" s="20"/>
      <c r="O223" s="95"/>
      <c r="P223" s="20"/>
      <c r="Q223" s="20"/>
      <c r="R223" s="63"/>
    </row>
    <row r="224" spans="2:18" s="53" customFormat="1" ht="15" customHeight="1" x14ac:dyDescent="0.3">
      <c r="B224" s="54" t="str">
        <f>IF(TRIM(H224)&lt;&gt;"",COUNTA($H$66:H224)&amp;"","")</f>
        <v/>
      </c>
      <c r="C224" s="171" t="s">
        <v>172</v>
      </c>
      <c r="D224" s="171"/>
      <c r="E224" s="171"/>
      <c r="F224" s="131" t="s">
        <v>75</v>
      </c>
      <c r="G224" s="131"/>
      <c r="H224" s="120"/>
      <c r="I224" s="121"/>
      <c r="J224" s="121"/>
      <c r="K224" s="121"/>
      <c r="L224" s="8"/>
      <c r="M224" s="112"/>
      <c r="N224" s="91"/>
      <c r="O224" s="91"/>
      <c r="P224" s="8"/>
      <c r="Q224" s="112"/>
      <c r="R224" s="64"/>
    </row>
    <row r="225" spans="2:18" s="53" customFormat="1" ht="27.6" x14ac:dyDescent="0.3">
      <c r="B225" s="54" t="str">
        <f>IF(TRIM(H225)&lt;&gt;"",COUNTA($H$66:H225)&amp;"","")</f>
        <v>114</v>
      </c>
      <c r="C225" s="172"/>
      <c r="D225" s="172"/>
      <c r="E225" s="172"/>
      <c r="F225" s="119" t="s">
        <v>104</v>
      </c>
      <c r="G225" s="136">
        <v>1</v>
      </c>
      <c r="H225" s="122">
        <v>99472</v>
      </c>
      <c r="I225" s="123"/>
      <c r="J225" s="5">
        <f t="shared" ref="J225:J226" si="141">G225*H225</f>
        <v>99472</v>
      </c>
      <c r="K225" s="123" t="s">
        <v>46</v>
      </c>
      <c r="L225" s="130">
        <v>4.3999999999999997E-2</v>
      </c>
      <c r="M225" s="132">
        <v>53</v>
      </c>
      <c r="N225" s="126">
        <f t="shared" ref="N225:N226" si="142">M225*L225</f>
        <v>2.3319999999999999</v>
      </c>
      <c r="O225" s="133">
        <v>1.05</v>
      </c>
      <c r="P225" s="125">
        <v>0</v>
      </c>
      <c r="Q225" s="126">
        <f t="shared" ref="Q225:Q226" si="143">P225+O225+N225</f>
        <v>3.3819999999999997</v>
      </c>
      <c r="R225" s="64">
        <f t="shared" ref="R225:R226" si="144">Q225*J225</f>
        <v>336414.30399999995</v>
      </c>
    </row>
    <row r="226" spans="2:18" s="53" customFormat="1" ht="27.6" x14ac:dyDescent="0.3">
      <c r="B226" s="54" t="str">
        <f>IF(TRIM(H226)&lt;&gt;"",COUNTA($H$66:H226)&amp;"","")</f>
        <v>115</v>
      </c>
      <c r="C226" s="173"/>
      <c r="D226" s="173"/>
      <c r="E226" s="173"/>
      <c r="F226" s="119" t="s">
        <v>105</v>
      </c>
      <c r="G226" s="136">
        <v>1</v>
      </c>
      <c r="H226" s="122">
        <v>5810</v>
      </c>
      <c r="I226" s="123"/>
      <c r="J226" s="5">
        <f t="shared" si="141"/>
        <v>5810</v>
      </c>
      <c r="K226" s="123" t="s">
        <v>46</v>
      </c>
      <c r="L226" s="130">
        <v>4.3999999999999997E-2</v>
      </c>
      <c r="M226" s="132">
        <v>53</v>
      </c>
      <c r="N226" s="126">
        <f t="shared" si="142"/>
        <v>2.3319999999999999</v>
      </c>
      <c r="O226" s="133">
        <v>1.1499999999999999</v>
      </c>
      <c r="P226" s="125">
        <v>0</v>
      </c>
      <c r="Q226" s="126">
        <f t="shared" si="143"/>
        <v>3.4819999999999998</v>
      </c>
      <c r="R226" s="64">
        <f t="shared" si="144"/>
        <v>20230.419999999998</v>
      </c>
    </row>
    <row r="227" spans="2:18" ht="27.6" x14ac:dyDescent="0.3">
      <c r="B227" s="7" t="str">
        <f>IF(TRIM(H227)&lt;&gt;"",COUNTA($H$66:H227)&amp;"","")</f>
        <v/>
      </c>
      <c r="C227" s="160" t="s">
        <v>172</v>
      </c>
      <c r="D227" s="166"/>
      <c r="E227" s="166"/>
      <c r="F227" s="38" t="s">
        <v>47</v>
      </c>
      <c r="G227" s="2"/>
      <c r="H227" s="42"/>
      <c r="I227" s="5"/>
      <c r="J227" s="5"/>
      <c r="K227" s="5"/>
      <c r="L227" s="8"/>
      <c r="M227" s="8"/>
      <c r="N227" s="8"/>
      <c r="O227" s="91"/>
      <c r="P227" s="8"/>
      <c r="Q227" s="8"/>
      <c r="R227" s="64"/>
    </row>
    <row r="228" spans="2:18" s="32" customFormat="1" ht="27.6" x14ac:dyDescent="0.3">
      <c r="B228" s="7" t="str">
        <f>IF(TRIM(H228)&lt;&gt;"",COUNTA($H$66:H228)&amp;"","")</f>
        <v>116</v>
      </c>
      <c r="C228" s="160"/>
      <c r="D228" s="167"/>
      <c r="E228" s="167"/>
      <c r="F228" s="113" t="s">
        <v>116</v>
      </c>
      <c r="G228" s="1">
        <v>1</v>
      </c>
      <c r="H228" s="42">
        <v>41980</v>
      </c>
      <c r="I228" s="5"/>
      <c r="J228" s="5">
        <f>G228*H228</f>
        <v>41980</v>
      </c>
      <c r="K228" s="5" t="s">
        <v>46</v>
      </c>
      <c r="L228" s="130">
        <v>1.2999999999999999E-2</v>
      </c>
      <c r="M228" s="132">
        <v>53</v>
      </c>
      <c r="N228" s="126">
        <f t="shared" ref="N228" si="145">M228*L228</f>
        <v>0.68899999999999995</v>
      </c>
      <c r="O228" s="133">
        <v>0.85</v>
      </c>
      <c r="P228" s="125">
        <v>0</v>
      </c>
      <c r="Q228" s="126">
        <f t="shared" ref="Q228" si="146">P228+O228+N228</f>
        <v>1.5389999999999999</v>
      </c>
      <c r="R228" s="64">
        <f>Q228*J228</f>
        <v>64607.219999999994</v>
      </c>
    </row>
    <row r="229" spans="2:18" x14ac:dyDescent="0.3">
      <c r="B229" s="7" t="str">
        <f>IF(TRIM(H229)&lt;&gt;"",COUNTA($H$66:H229)&amp;"","")</f>
        <v/>
      </c>
      <c r="C229" s="166" t="s">
        <v>172</v>
      </c>
      <c r="D229" s="166"/>
      <c r="E229" s="166"/>
      <c r="F229" s="38" t="s">
        <v>48</v>
      </c>
      <c r="G229" s="2"/>
      <c r="H229" s="42"/>
      <c r="I229" s="5"/>
      <c r="J229" s="5"/>
      <c r="K229" s="5"/>
      <c r="L229" s="8"/>
      <c r="M229" s="8"/>
      <c r="N229" s="8"/>
      <c r="O229" s="91"/>
      <c r="P229" s="8"/>
      <c r="Q229" s="8"/>
      <c r="R229" s="64"/>
    </row>
    <row r="230" spans="2:18" s="32" customFormat="1" ht="27.6" x14ac:dyDescent="0.3">
      <c r="B230" s="7" t="str">
        <f>IF(TRIM(H230)&lt;&gt;"",COUNTA($H$66:H230)&amp;"","")</f>
        <v>117</v>
      </c>
      <c r="C230" s="167"/>
      <c r="D230" s="167"/>
      <c r="E230" s="167"/>
      <c r="F230" s="113" t="s">
        <v>106</v>
      </c>
      <c r="G230" s="1">
        <v>1</v>
      </c>
      <c r="H230" s="42">
        <v>800</v>
      </c>
      <c r="I230" s="5"/>
      <c r="J230" s="5">
        <f>G230*H230</f>
        <v>800</v>
      </c>
      <c r="K230" s="5" t="s">
        <v>46</v>
      </c>
      <c r="L230" s="130">
        <v>1.2999999999999999E-2</v>
      </c>
      <c r="M230" s="132">
        <v>53</v>
      </c>
      <c r="N230" s="126">
        <f t="shared" ref="N230" si="147">M230*L230</f>
        <v>0.68899999999999995</v>
      </c>
      <c r="O230" s="133">
        <f>2*0.85</f>
        <v>1.7</v>
      </c>
      <c r="P230" s="125">
        <v>0</v>
      </c>
      <c r="Q230" s="126">
        <f t="shared" ref="Q230" si="148">P230+O230+N230</f>
        <v>2.3889999999999998</v>
      </c>
      <c r="R230" s="64">
        <f t="shared" ref="R230" si="149">Q230*J230</f>
        <v>1911.1999999999998</v>
      </c>
    </row>
    <row r="231" spans="2:18" s="32" customFormat="1" ht="41.4" x14ac:dyDescent="0.3">
      <c r="B231" s="7" t="str">
        <f>IF(TRIM(H231)&lt;&gt;"",COUNTA($H$66:H231)&amp;"","")</f>
        <v>118</v>
      </c>
      <c r="C231" s="167"/>
      <c r="D231" s="167"/>
      <c r="E231" s="167"/>
      <c r="F231" s="113" t="s">
        <v>107</v>
      </c>
      <c r="G231" s="1">
        <v>1</v>
      </c>
      <c r="H231" s="42">
        <v>800</v>
      </c>
      <c r="I231" s="5"/>
      <c r="J231" s="5">
        <f>G231*H231</f>
        <v>800</v>
      </c>
      <c r="K231" s="5" t="s">
        <v>46</v>
      </c>
      <c r="L231" s="130">
        <v>1.2999999999999999E-2</v>
      </c>
      <c r="M231" s="132">
        <v>53</v>
      </c>
      <c r="N231" s="126">
        <f t="shared" ref="N231" si="150">M231*L231</f>
        <v>0.68899999999999995</v>
      </c>
      <c r="O231" s="133">
        <f>2*0.95</f>
        <v>1.9</v>
      </c>
      <c r="P231" s="125">
        <v>0</v>
      </c>
      <c r="Q231" s="126">
        <f t="shared" ref="Q231" si="151">P231+O231+N231</f>
        <v>2.589</v>
      </c>
      <c r="R231" s="64">
        <f t="shared" ref="R231" si="152">Q231*J231</f>
        <v>2071.1999999999998</v>
      </c>
    </row>
    <row r="232" spans="2:18" x14ac:dyDescent="0.3">
      <c r="B232" s="7" t="str">
        <f>IF(TRIM(H232)&lt;&gt;"",COUNTA($H$66:H232)&amp;"","")</f>
        <v/>
      </c>
      <c r="C232" s="160" t="s">
        <v>172</v>
      </c>
      <c r="D232" s="166"/>
      <c r="E232" s="166"/>
      <c r="F232" s="38" t="s">
        <v>49</v>
      </c>
      <c r="G232" s="2"/>
      <c r="H232" s="42"/>
      <c r="I232" s="5"/>
      <c r="J232" s="5"/>
      <c r="K232" s="5"/>
      <c r="L232" s="8"/>
      <c r="M232" s="8"/>
      <c r="N232" s="8"/>
      <c r="O232" s="91"/>
      <c r="P232" s="8"/>
      <c r="Q232" s="8"/>
      <c r="R232" s="64"/>
    </row>
    <row r="233" spans="2:18" s="32" customFormat="1" ht="27.6" x14ac:dyDescent="0.3">
      <c r="B233" s="7" t="str">
        <f>IF(TRIM(H233)&lt;&gt;"",COUNTA($H$66:H233)&amp;"","")</f>
        <v>119</v>
      </c>
      <c r="C233" s="160"/>
      <c r="D233" s="167"/>
      <c r="E233" s="167"/>
      <c r="F233" s="113" t="s">
        <v>108</v>
      </c>
      <c r="G233" s="1">
        <v>1</v>
      </c>
      <c r="H233" s="42">
        <v>2190</v>
      </c>
      <c r="I233" s="5"/>
      <c r="J233" s="5">
        <f>G233*H233</f>
        <v>2190</v>
      </c>
      <c r="K233" s="5" t="s">
        <v>46</v>
      </c>
      <c r="L233" s="130">
        <v>1.2999999999999999E-2</v>
      </c>
      <c r="M233" s="132">
        <v>53</v>
      </c>
      <c r="N233" s="126">
        <f t="shared" ref="N233" si="153">M233*L233</f>
        <v>0.68899999999999995</v>
      </c>
      <c r="O233" s="133">
        <v>0.85</v>
      </c>
      <c r="P233" s="125">
        <v>0</v>
      </c>
      <c r="Q233" s="126">
        <f t="shared" ref="Q233" si="154">P233+O233+N233</f>
        <v>1.5389999999999999</v>
      </c>
      <c r="R233" s="64">
        <f>Q233*J233</f>
        <v>3370.41</v>
      </c>
    </row>
    <row r="234" spans="2:18" x14ac:dyDescent="0.3">
      <c r="B234" s="7" t="str">
        <f>IF(TRIM(H234)&lt;&gt;"",COUNTA($H$66:H234)&amp;"","")</f>
        <v/>
      </c>
      <c r="C234" s="160" t="s">
        <v>172</v>
      </c>
      <c r="D234" s="166"/>
      <c r="E234" s="166"/>
      <c r="F234" s="38" t="s">
        <v>50</v>
      </c>
      <c r="G234" s="2"/>
      <c r="H234" s="42"/>
      <c r="I234" s="5"/>
      <c r="J234" s="5"/>
      <c r="K234" s="5"/>
      <c r="L234" s="8"/>
      <c r="M234" s="8"/>
      <c r="N234" s="8"/>
      <c r="O234" s="91"/>
      <c r="P234" s="8"/>
      <c r="Q234" s="8"/>
      <c r="R234" s="64"/>
    </row>
    <row r="235" spans="2:18" s="32" customFormat="1" ht="27.6" x14ac:dyDescent="0.3">
      <c r="B235" s="7" t="str">
        <f>IF(TRIM(H235)&lt;&gt;"",COUNTA($H$66:H235)&amp;"","")</f>
        <v>120</v>
      </c>
      <c r="C235" s="160"/>
      <c r="D235" s="167"/>
      <c r="E235" s="167"/>
      <c r="F235" s="113" t="s">
        <v>109</v>
      </c>
      <c r="G235" s="1">
        <v>1</v>
      </c>
      <c r="H235" s="42">
        <v>45035</v>
      </c>
      <c r="I235" s="5"/>
      <c r="J235" s="5">
        <f>G235*H235</f>
        <v>45035</v>
      </c>
      <c r="K235" s="5" t="s">
        <v>46</v>
      </c>
      <c r="L235" s="130">
        <v>1.2999999999999999E-2</v>
      </c>
      <c r="M235" s="132">
        <v>53</v>
      </c>
      <c r="N235" s="126">
        <f t="shared" ref="N235" si="155">M235*L235</f>
        <v>0.68899999999999995</v>
      </c>
      <c r="O235" s="133">
        <v>0.85</v>
      </c>
      <c r="P235" s="125">
        <v>0</v>
      </c>
      <c r="Q235" s="126">
        <f t="shared" ref="Q235" si="156">P235+O235+N235</f>
        <v>1.5389999999999999</v>
      </c>
      <c r="R235" s="64">
        <f>Q235*J235</f>
        <v>69308.864999999991</v>
      </c>
    </row>
    <row r="236" spans="2:18" x14ac:dyDescent="0.3">
      <c r="B236" s="7" t="str">
        <f>IF(TRIM(H236)&lt;&gt;"",COUNTA($H$66:H236)&amp;"","")</f>
        <v/>
      </c>
      <c r="C236" s="160" t="s">
        <v>172</v>
      </c>
      <c r="D236" s="166"/>
      <c r="E236" s="166"/>
      <c r="F236" s="38" t="s">
        <v>51</v>
      </c>
      <c r="G236" s="2"/>
      <c r="H236" s="42"/>
      <c r="I236" s="5"/>
      <c r="J236" s="5"/>
      <c r="K236" s="5"/>
      <c r="L236" s="8"/>
      <c r="M236" s="8"/>
      <c r="N236" s="8"/>
      <c r="O236" s="91"/>
      <c r="P236" s="8"/>
      <c r="Q236" s="8"/>
      <c r="R236" s="64"/>
    </row>
    <row r="237" spans="2:18" s="32" customFormat="1" ht="27.6" x14ac:dyDescent="0.3">
      <c r="B237" s="7" t="str">
        <f>IF(TRIM(H237)&lt;&gt;"",COUNTA($H$66:H237)&amp;"","")</f>
        <v>121</v>
      </c>
      <c r="C237" s="160"/>
      <c r="D237" s="167"/>
      <c r="E237" s="167"/>
      <c r="F237" s="113" t="s">
        <v>110</v>
      </c>
      <c r="G237" s="1">
        <v>1</v>
      </c>
      <c r="H237" s="42">
        <v>220</v>
      </c>
      <c r="I237" s="5"/>
      <c r="J237" s="5">
        <f>G237*H237</f>
        <v>220</v>
      </c>
      <c r="K237" s="5" t="s">
        <v>46</v>
      </c>
      <c r="L237" s="130">
        <v>1.2999999999999999E-2</v>
      </c>
      <c r="M237" s="132">
        <v>53</v>
      </c>
      <c r="N237" s="126">
        <f t="shared" ref="N237" si="157">M237*L237</f>
        <v>0.68899999999999995</v>
      </c>
      <c r="O237" s="133">
        <v>0.85</v>
      </c>
      <c r="P237" s="125">
        <v>0</v>
      </c>
      <c r="Q237" s="126">
        <f t="shared" ref="Q237" si="158">P237+O237+N237</f>
        <v>1.5389999999999999</v>
      </c>
      <c r="R237" s="64">
        <f>Q237*J237</f>
        <v>338.58</v>
      </c>
    </row>
    <row r="238" spans="2:18" x14ac:dyDescent="0.3">
      <c r="B238" s="7" t="str">
        <f>IF(TRIM(H238)&lt;&gt;"",COUNTA($H$66:H238)&amp;"","")</f>
        <v/>
      </c>
      <c r="C238" s="160" t="s">
        <v>172</v>
      </c>
      <c r="D238" s="166"/>
      <c r="E238" s="166"/>
      <c r="F238" s="38" t="s">
        <v>52</v>
      </c>
      <c r="G238" s="2"/>
      <c r="H238" s="42"/>
      <c r="I238" s="5"/>
      <c r="J238" s="5"/>
      <c r="K238" s="5"/>
      <c r="L238" s="8"/>
      <c r="M238" s="8"/>
      <c r="N238" s="8"/>
      <c r="O238" s="91"/>
      <c r="P238" s="8"/>
      <c r="Q238" s="8"/>
      <c r="R238" s="64"/>
    </row>
    <row r="239" spans="2:18" s="32" customFormat="1" ht="27.6" x14ac:dyDescent="0.3">
      <c r="B239" s="7" t="str">
        <f>IF(TRIM(H239)&lt;&gt;"",COUNTA($H$66:H239)&amp;"","")</f>
        <v>122</v>
      </c>
      <c r="C239" s="160"/>
      <c r="D239" s="167"/>
      <c r="E239" s="167"/>
      <c r="F239" s="113" t="s">
        <v>111</v>
      </c>
      <c r="G239" s="1">
        <v>1</v>
      </c>
      <c r="H239" s="42">
        <v>2300</v>
      </c>
      <c r="I239" s="5"/>
      <c r="J239" s="5">
        <f>G239*H239</f>
        <v>2300</v>
      </c>
      <c r="K239" s="5" t="s">
        <v>46</v>
      </c>
      <c r="L239" s="130">
        <v>1.2999999999999999E-2</v>
      </c>
      <c r="M239" s="132">
        <v>53</v>
      </c>
      <c r="N239" s="126">
        <f t="shared" ref="N239" si="159">M239*L239</f>
        <v>0.68899999999999995</v>
      </c>
      <c r="O239" s="133">
        <v>0.85</v>
      </c>
      <c r="P239" s="125">
        <v>0</v>
      </c>
      <c r="Q239" s="126">
        <f t="shared" ref="Q239" si="160">P239+O239+N239</f>
        <v>1.5389999999999999</v>
      </c>
      <c r="R239" s="64">
        <f>Q239*J239</f>
        <v>3539.7</v>
      </c>
    </row>
    <row r="240" spans="2:18" x14ac:dyDescent="0.3">
      <c r="B240" s="7" t="str">
        <f>IF(TRIM(H240)&lt;&gt;"",COUNTA($H$66:H240)&amp;"","")</f>
        <v/>
      </c>
      <c r="C240" s="166" t="s">
        <v>172</v>
      </c>
      <c r="D240" s="166"/>
      <c r="E240" s="166"/>
      <c r="F240" s="38" t="s">
        <v>53</v>
      </c>
      <c r="G240" s="2"/>
      <c r="H240" s="42"/>
      <c r="I240" s="5"/>
      <c r="J240" s="5"/>
      <c r="K240" s="5"/>
      <c r="L240" s="8"/>
      <c r="M240" s="8"/>
      <c r="N240" s="8"/>
      <c r="O240" s="91"/>
      <c r="P240" s="8"/>
      <c r="Q240" s="8"/>
      <c r="R240" s="64"/>
    </row>
    <row r="241" spans="2:18" s="32" customFormat="1" ht="41.4" x14ac:dyDescent="0.3">
      <c r="B241" s="7" t="str">
        <f>IF(TRIM(H241)&lt;&gt;"",COUNTA($H$66:H241)&amp;"","")</f>
        <v>123</v>
      </c>
      <c r="C241" s="167"/>
      <c r="D241" s="167"/>
      <c r="E241" s="167"/>
      <c r="F241" s="113" t="s">
        <v>112</v>
      </c>
      <c r="G241" s="1">
        <v>1</v>
      </c>
      <c r="H241" s="42">
        <v>31105</v>
      </c>
      <c r="I241" s="5"/>
      <c r="J241" s="5">
        <f>G241*H241</f>
        <v>31105</v>
      </c>
      <c r="K241" s="5" t="s">
        <v>46</v>
      </c>
      <c r="L241" s="130">
        <v>1.2999999999999999E-2</v>
      </c>
      <c r="M241" s="132">
        <v>53</v>
      </c>
      <c r="N241" s="126">
        <f t="shared" ref="N241:N242" si="161">M241*L241</f>
        <v>0.68899999999999995</v>
      </c>
      <c r="O241" s="133">
        <v>0.9</v>
      </c>
      <c r="P241" s="125">
        <v>0</v>
      </c>
      <c r="Q241" s="126">
        <f t="shared" ref="Q241:Q242" si="162">P241+O241+N241</f>
        <v>1.589</v>
      </c>
      <c r="R241" s="64">
        <f t="shared" ref="R241:R242" si="163">Q241*J241</f>
        <v>49425.845000000001</v>
      </c>
    </row>
    <row r="242" spans="2:18" s="32" customFormat="1" ht="41.4" x14ac:dyDescent="0.3">
      <c r="B242" s="7" t="str">
        <f>IF(TRIM(H242)&lt;&gt;"",COUNTA($H$66:H242)&amp;"","")</f>
        <v>124</v>
      </c>
      <c r="C242" s="167"/>
      <c r="D242" s="167"/>
      <c r="E242" s="167"/>
      <c r="F242" s="113" t="s">
        <v>113</v>
      </c>
      <c r="G242" s="1">
        <v>1</v>
      </c>
      <c r="H242" s="42">
        <v>31105</v>
      </c>
      <c r="I242" s="5"/>
      <c r="J242" s="5">
        <f>G242*H242</f>
        <v>31105</v>
      </c>
      <c r="K242" s="5" t="s">
        <v>46</v>
      </c>
      <c r="L242" s="130">
        <v>1.2999999999999999E-2</v>
      </c>
      <c r="M242" s="132">
        <v>53</v>
      </c>
      <c r="N242" s="126">
        <f t="shared" si="161"/>
        <v>0.68899999999999995</v>
      </c>
      <c r="O242" s="133">
        <v>0.9</v>
      </c>
      <c r="P242" s="125">
        <v>0</v>
      </c>
      <c r="Q242" s="126">
        <f t="shared" si="162"/>
        <v>1.589</v>
      </c>
      <c r="R242" s="64">
        <f t="shared" si="163"/>
        <v>49425.845000000001</v>
      </c>
    </row>
    <row r="243" spans="2:18" x14ac:dyDescent="0.3">
      <c r="B243" s="7" t="str">
        <f>IF(TRIM(H243)&lt;&gt;"",COUNTA($H$66:H243)&amp;"","")</f>
        <v/>
      </c>
      <c r="C243" s="166" t="s">
        <v>172</v>
      </c>
      <c r="D243" s="166"/>
      <c r="E243" s="166"/>
      <c r="F243" s="38" t="s">
        <v>54</v>
      </c>
      <c r="G243" s="2"/>
      <c r="H243" s="42"/>
      <c r="I243" s="5"/>
      <c r="J243" s="5"/>
      <c r="K243" s="5"/>
      <c r="L243" s="8"/>
      <c r="M243" s="8"/>
      <c r="N243" s="8"/>
      <c r="O243" s="91"/>
      <c r="P243" s="8"/>
      <c r="Q243" s="8"/>
      <c r="R243" s="64"/>
    </row>
    <row r="244" spans="2:18" s="32" customFormat="1" ht="27.6" x14ac:dyDescent="0.3">
      <c r="B244" s="7" t="str">
        <f>IF(TRIM(H244)&lt;&gt;"",COUNTA($H$66:H244)&amp;"","")</f>
        <v>125</v>
      </c>
      <c r="C244" s="167"/>
      <c r="D244" s="167"/>
      <c r="E244" s="167"/>
      <c r="F244" s="113" t="s">
        <v>114</v>
      </c>
      <c r="G244" s="1">
        <v>1</v>
      </c>
      <c r="H244" s="42">
        <v>1410</v>
      </c>
      <c r="I244" s="5"/>
      <c r="J244" s="5">
        <f>G244*H244</f>
        <v>1410</v>
      </c>
      <c r="K244" s="5" t="s">
        <v>46</v>
      </c>
      <c r="L244" s="130">
        <v>1.2999999999999999E-2</v>
      </c>
      <c r="M244" s="132">
        <v>53</v>
      </c>
      <c r="N244" s="126">
        <f t="shared" ref="N244:N245" si="164">M244*L244</f>
        <v>0.68899999999999995</v>
      </c>
      <c r="O244" s="133">
        <v>0.85</v>
      </c>
      <c r="P244" s="125">
        <v>0</v>
      </c>
      <c r="Q244" s="126">
        <f t="shared" ref="Q244:Q245" si="165">P244+O244+N244</f>
        <v>1.5389999999999999</v>
      </c>
      <c r="R244" s="64">
        <f t="shared" ref="R244:R245" si="166">Q244*J244</f>
        <v>2169.9899999999998</v>
      </c>
    </row>
    <row r="245" spans="2:18" s="32" customFormat="1" ht="41.4" x14ac:dyDescent="0.3">
      <c r="B245" s="7" t="str">
        <f>IF(TRIM(H245)&lt;&gt;"",COUNTA($H$66:H245)&amp;"","")</f>
        <v>126</v>
      </c>
      <c r="C245" s="167"/>
      <c r="D245" s="167"/>
      <c r="E245" s="167"/>
      <c r="F245" s="113" t="s">
        <v>115</v>
      </c>
      <c r="G245" s="1">
        <v>1</v>
      </c>
      <c r="H245" s="42">
        <v>1410</v>
      </c>
      <c r="I245" s="5"/>
      <c r="J245" s="5">
        <f>G245*H245</f>
        <v>1410</v>
      </c>
      <c r="K245" s="5" t="s">
        <v>46</v>
      </c>
      <c r="L245" s="130">
        <v>1.2999999999999999E-2</v>
      </c>
      <c r="M245" s="132">
        <v>53</v>
      </c>
      <c r="N245" s="126">
        <f t="shared" si="164"/>
        <v>0.68899999999999995</v>
      </c>
      <c r="O245" s="133">
        <v>0.95</v>
      </c>
      <c r="P245" s="125">
        <v>0</v>
      </c>
      <c r="Q245" s="126">
        <f t="shared" si="165"/>
        <v>1.6389999999999998</v>
      </c>
      <c r="R245" s="64">
        <f t="shared" si="166"/>
        <v>2310.9899999999998</v>
      </c>
    </row>
    <row r="246" spans="2:18" x14ac:dyDescent="0.3">
      <c r="B246" s="7" t="str">
        <f>IF(TRIM(H246)&lt;&gt;"",COUNTA($H$66:H246)&amp;"","")</f>
        <v/>
      </c>
      <c r="C246" s="166" t="s">
        <v>172</v>
      </c>
      <c r="D246" s="166"/>
      <c r="E246" s="166"/>
      <c r="F246" s="38" t="s">
        <v>55</v>
      </c>
      <c r="G246" s="2"/>
      <c r="H246" s="42"/>
      <c r="I246" s="5"/>
      <c r="J246" s="5"/>
      <c r="K246" s="5"/>
      <c r="L246" s="8"/>
      <c r="M246" s="8"/>
      <c r="N246" s="8"/>
      <c r="O246" s="91"/>
      <c r="P246" s="8"/>
      <c r="Q246" s="8"/>
      <c r="R246" s="64"/>
    </row>
    <row r="247" spans="2:18" s="32" customFormat="1" ht="27.6" x14ac:dyDescent="0.3">
      <c r="B247" s="7" t="str">
        <f>IF(TRIM(H247)&lt;&gt;"",COUNTA($H$66:H247)&amp;"","")</f>
        <v>127</v>
      </c>
      <c r="C247" s="167"/>
      <c r="D247" s="167"/>
      <c r="E247" s="167"/>
      <c r="F247" s="113" t="s">
        <v>117</v>
      </c>
      <c r="G247" s="1">
        <v>1</v>
      </c>
      <c r="H247" s="42">
        <v>220</v>
      </c>
      <c r="I247" s="5"/>
      <c r="J247" s="5">
        <f>G247*H247</f>
        <v>220</v>
      </c>
      <c r="K247" s="5" t="s">
        <v>46</v>
      </c>
      <c r="L247" s="130">
        <v>1.2999999999999999E-2</v>
      </c>
      <c r="M247" s="132">
        <v>53</v>
      </c>
      <c r="N247" s="126">
        <f t="shared" ref="N247:N248" si="167">M247*L247</f>
        <v>0.68899999999999995</v>
      </c>
      <c r="O247" s="133">
        <v>0.85</v>
      </c>
      <c r="P247" s="125">
        <v>0</v>
      </c>
      <c r="Q247" s="126">
        <f t="shared" ref="Q247:Q248" si="168">P247+O247+N247</f>
        <v>1.5389999999999999</v>
      </c>
      <c r="R247" s="64">
        <f t="shared" ref="R247:R248" si="169">Q247*J247</f>
        <v>338.58</v>
      </c>
    </row>
    <row r="248" spans="2:18" s="32" customFormat="1" ht="41.4" x14ac:dyDescent="0.3">
      <c r="B248" s="7" t="str">
        <f>IF(TRIM(H248)&lt;&gt;"",COUNTA($H$66:H248)&amp;"","")</f>
        <v>128</v>
      </c>
      <c r="C248" s="167"/>
      <c r="D248" s="167"/>
      <c r="E248" s="167"/>
      <c r="F248" s="113" t="s">
        <v>118</v>
      </c>
      <c r="G248" s="1">
        <v>1</v>
      </c>
      <c r="H248" s="42">
        <v>220</v>
      </c>
      <c r="I248" s="5"/>
      <c r="J248" s="5">
        <f>G248*H248</f>
        <v>220</v>
      </c>
      <c r="K248" s="5" t="s">
        <v>46</v>
      </c>
      <c r="L248" s="130">
        <v>1.2999999999999999E-2</v>
      </c>
      <c r="M248" s="132">
        <v>53</v>
      </c>
      <c r="N248" s="126">
        <f t="shared" si="167"/>
        <v>0.68899999999999995</v>
      </c>
      <c r="O248" s="133">
        <v>0.95</v>
      </c>
      <c r="P248" s="125">
        <v>0</v>
      </c>
      <c r="Q248" s="126">
        <f t="shared" si="168"/>
        <v>1.6389999999999998</v>
      </c>
      <c r="R248" s="64">
        <f t="shared" si="169"/>
        <v>360.57999999999993</v>
      </c>
    </row>
    <row r="249" spans="2:18" x14ac:dyDescent="0.3">
      <c r="B249" s="7" t="str">
        <f>IF(TRIM(H249)&lt;&gt;"",COUNTA($H$66:H249)&amp;"","")</f>
        <v/>
      </c>
      <c r="C249" s="160" t="s">
        <v>172</v>
      </c>
      <c r="D249" s="166"/>
      <c r="E249" s="166"/>
      <c r="F249" s="38" t="s">
        <v>56</v>
      </c>
      <c r="G249" s="2"/>
      <c r="H249" s="42"/>
      <c r="I249" s="5"/>
      <c r="J249" s="5"/>
      <c r="K249" s="5"/>
      <c r="L249" s="8"/>
      <c r="M249" s="8"/>
      <c r="N249" s="8"/>
      <c r="O249" s="91"/>
      <c r="P249" s="8"/>
      <c r="Q249" s="8"/>
      <c r="R249" s="64"/>
    </row>
    <row r="250" spans="2:18" s="32" customFormat="1" ht="27.6" x14ac:dyDescent="0.3">
      <c r="B250" s="7" t="str">
        <f>IF(TRIM(H250)&lt;&gt;"",COUNTA($H$66:H250)&amp;"","")</f>
        <v>129</v>
      </c>
      <c r="C250" s="160"/>
      <c r="D250" s="167"/>
      <c r="E250" s="167"/>
      <c r="F250" s="113" t="s">
        <v>119</v>
      </c>
      <c r="G250" s="1">
        <v>1</v>
      </c>
      <c r="H250" s="42">
        <v>350</v>
      </c>
      <c r="I250" s="5"/>
      <c r="J250" s="5">
        <f>G250*H250</f>
        <v>350</v>
      </c>
      <c r="K250" s="5" t="s">
        <v>46</v>
      </c>
      <c r="L250" s="130">
        <v>1.2999999999999999E-2</v>
      </c>
      <c r="M250" s="132">
        <v>53</v>
      </c>
      <c r="N250" s="126">
        <f t="shared" ref="N250" si="170">M250*L250</f>
        <v>0.68899999999999995</v>
      </c>
      <c r="O250" s="133">
        <v>0.85</v>
      </c>
      <c r="P250" s="125">
        <v>0</v>
      </c>
      <c r="Q250" s="126">
        <f t="shared" ref="Q250" si="171">P250+O250+N250</f>
        <v>1.5389999999999999</v>
      </c>
      <c r="R250" s="64">
        <f t="shared" ref="R250" si="172">Q250*J250</f>
        <v>538.65</v>
      </c>
    </row>
    <row r="251" spans="2:18" x14ac:dyDescent="0.3">
      <c r="B251" s="7" t="str">
        <f>IF(TRIM(H251)&lt;&gt;"",COUNTA($H$66:H251)&amp;"","")</f>
        <v/>
      </c>
      <c r="C251" s="160" t="s">
        <v>172</v>
      </c>
      <c r="D251" s="166"/>
      <c r="E251" s="166"/>
      <c r="F251" s="38" t="s">
        <v>57</v>
      </c>
      <c r="G251" s="2"/>
      <c r="H251" s="42"/>
      <c r="I251" s="5"/>
      <c r="J251" s="5"/>
      <c r="K251" s="5"/>
      <c r="L251" s="8"/>
      <c r="M251" s="8"/>
      <c r="N251" s="8"/>
      <c r="O251" s="91"/>
      <c r="P251" s="8"/>
      <c r="Q251" s="8"/>
      <c r="R251" s="64"/>
    </row>
    <row r="252" spans="2:18" s="32" customFormat="1" ht="27.6" x14ac:dyDescent="0.3">
      <c r="B252" s="7" t="str">
        <f>IF(TRIM(H252)&lt;&gt;"",COUNTA($H$66:H252)&amp;"","")</f>
        <v>130</v>
      </c>
      <c r="C252" s="160"/>
      <c r="D252" s="167"/>
      <c r="E252" s="167"/>
      <c r="F252" s="113" t="s">
        <v>120</v>
      </c>
      <c r="G252" s="1">
        <v>1</v>
      </c>
      <c r="H252" s="42">
        <v>95</v>
      </c>
      <c r="I252" s="5"/>
      <c r="J252" s="5">
        <f>G252*H252</f>
        <v>95</v>
      </c>
      <c r="K252" s="5" t="s">
        <v>46</v>
      </c>
      <c r="L252" s="130">
        <v>1.2999999999999999E-2</v>
      </c>
      <c r="M252" s="132">
        <v>53</v>
      </c>
      <c r="N252" s="126">
        <f t="shared" ref="N252" si="173">M252*L252</f>
        <v>0.68899999999999995</v>
      </c>
      <c r="O252" s="133">
        <v>0.85</v>
      </c>
      <c r="P252" s="125">
        <v>0</v>
      </c>
      <c r="Q252" s="126">
        <f t="shared" ref="Q252" si="174">P252+O252+N252</f>
        <v>1.5389999999999999</v>
      </c>
      <c r="R252" s="64">
        <f t="shared" ref="R252" si="175">Q252*J252</f>
        <v>146.20499999999998</v>
      </c>
    </row>
    <row r="253" spans="2:18" x14ac:dyDescent="0.3">
      <c r="B253" s="7" t="str">
        <f>IF(TRIM(H253)&lt;&gt;"",COUNTA($H$66:H253)&amp;"","")</f>
        <v/>
      </c>
      <c r="C253" s="166" t="s">
        <v>172</v>
      </c>
      <c r="D253" s="166"/>
      <c r="E253" s="166"/>
      <c r="F253" s="38" t="s">
        <v>58</v>
      </c>
      <c r="G253" s="2"/>
      <c r="H253" s="42"/>
      <c r="I253" s="5"/>
      <c r="J253" s="5"/>
      <c r="K253" s="5"/>
      <c r="L253" s="8"/>
      <c r="M253" s="8"/>
      <c r="N253" s="8"/>
      <c r="O253" s="91"/>
      <c r="P253" s="8"/>
      <c r="Q253" s="8"/>
      <c r="R253" s="64"/>
    </row>
    <row r="254" spans="2:18" s="32" customFormat="1" ht="27.6" x14ac:dyDescent="0.3">
      <c r="B254" s="7" t="str">
        <f>IF(TRIM(H254)&lt;&gt;"",COUNTA($H$66:H254)&amp;"","")</f>
        <v>131</v>
      </c>
      <c r="C254" s="167"/>
      <c r="D254" s="167"/>
      <c r="E254" s="167"/>
      <c r="F254" s="113" t="s">
        <v>121</v>
      </c>
      <c r="G254" s="1">
        <v>1</v>
      </c>
      <c r="H254" s="42">
        <v>3390</v>
      </c>
      <c r="I254" s="5"/>
      <c r="J254" s="5">
        <f>G254*H254</f>
        <v>3390</v>
      </c>
      <c r="K254" s="5" t="s">
        <v>46</v>
      </c>
      <c r="L254" s="130">
        <v>1.2999999999999999E-2</v>
      </c>
      <c r="M254" s="132">
        <v>53</v>
      </c>
      <c r="N254" s="126">
        <f t="shared" ref="N254:N255" si="176">M254*L254</f>
        <v>0.68899999999999995</v>
      </c>
      <c r="O254" s="133">
        <v>0.85</v>
      </c>
      <c r="P254" s="125">
        <v>0</v>
      </c>
      <c r="Q254" s="126">
        <f t="shared" ref="Q254:Q255" si="177">P254+O254+N254</f>
        <v>1.5389999999999999</v>
      </c>
      <c r="R254" s="64">
        <f t="shared" ref="R254:R255" si="178">Q254*J254</f>
        <v>5217.21</v>
      </c>
    </row>
    <row r="255" spans="2:18" s="32" customFormat="1" ht="27.6" x14ac:dyDescent="0.3">
      <c r="B255" s="7" t="str">
        <f>IF(TRIM(H255)&lt;&gt;"",COUNTA($H$66:H255)&amp;"","")</f>
        <v>132</v>
      </c>
      <c r="C255" s="167"/>
      <c r="D255" s="167"/>
      <c r="E255" s="167"/>
      <c r="F255" s="113" t="s">
        <v>122</v>
      </c>
      <c r="G255" s="1">
        <v>1</v>
      </c>
      <c r="H255" s="42">
        <v>6775</v>
      </c>
      <c r="I255" s="5"/>
      <c r="J255" s="5">
        <f>G255*H255</f>
        <v>6775</v>
      </c>
      <c r="K255" s="5" t="s">
        <v>46</v>
      </c>
      <c r="L255" s="130">
        <v>1.2999999999999999E-2</v>
      </c>
      <c r="M255" s="132">
        <v>53</v>
      </c>
      <c r="N255" s="126">
        <f t="shared" si="176"/>
        <v>0.68899999999999995</v>
      </c>
      <c r="O255" s="133">
        <f>2*0.85</f>
        <v>1.7</v>
      </c>
      <c r="P255" s="125">
        <v>0</v>
      </c>
      <c r="Q255" s="126">
        <f t="shared" si="177"/>
        <v>2.3889999999999998</v>
      </c>
      <c r="R255" s="64">
        <f t="shared" si="178"/>
        <v>16185.474999999999</v>
      </c>
    </row>
    <row r="256" spans="2:18" x14ac:dyDescent="0.3">
      <c r="B256" s="7" t="str">
        <f>IF(TRIM(H256)&lt;&gt;"",COUNTA($H$66:H256)&amp;"","")</f>
        <v/>
      </c>
      <c r="C256" s="160" t="s">
        <v>172</v>
      </c>
      <c r="D256" s="166"/>
      <c r="E256" s="166"/>
      <c r="F256" s="38" t="s">
        <v>59</v>
      </c>
      <c r="G256" s="2"/>
      <c r="H256" s="42"/>
      <c r="I256" s="5"/>
      <c r="J256" s="5"/>
      <c r="K256" s="5"/>
      <c r="L256" s="8"/>
      <c r="M256" s="8"/>
      <c r="N256" s="8"/>
      <c r="O256" s="91"/>
      <c r="P256" s="8"/>
      <c r="Q256" s="8"/>
      <c r="R256" s="64"/>
    </row>
    <row r="257" spans="2:18" s="32" customFormat="1" ht="41.4" x14ac:dyDescent="0.3">
      <c r="B257" s="7" t="str">
        <f>IF(TRIM(H257)&lt;&gt;"",COUNTA($H$66:H257)&amp;"","")</f>
        <v>133</v>
      </c>
      <c r="C257" s="160"/>
      <c r="D257" s="167"/>
      <c r="E257" s="167"/>
      <c r="F257" s="113" t="s">
        <v>123</v>
      </c>
      <c r="G257" s="1">
        <v>1</v>
      </c>
      <c r="H257" s="42">
        <v>520</v>
      </c>
      <c r="I257" s="5"/>
      <c r="J257" s="5">
        <f>G257*H257</f>
        <v>520</v>
      </c>
      <c r="K257" s="5" t="s">
        <v>46</v>
      </c>
      <c r="L257" s="130">
        <v>1.2999999999999999E-2</v>
      </c>
      <c r="M257" s="132">
        <v>53</v>
      </c>
      <c r="N257" s="126">
        <f t="shared" ref="N257" si="179">M257*L257</f>
        <v>0.68899999999999995</v>
      </c>
      <c r="O257" s="133">
        <v>0.85</v>
      </c>
      <c r="P257" s="125">
        <v>0</v>
      </c>
      <c r="Q257" s="126">
        <f t="shared" ref="Q257" si="180">P257+O257+N257</f>
        <v>1.5389999999999999</v>
      </c>
      <c r="R257" s="64">
        <f t="shared" ref="R257" si="181">Q257*J257</f>
        <v>800.28</v>
      </c>
    </row>
    <row r="258" spans="2:18" x14ac:dyDescent="0.3">
      <c r="B258" s="7" t="str">
        <f>IF(TRIM(H258)&lt;&gt;"",COUNTA($H$66:H258)&amp;"","")</f>
        <v/>
      </c>
      <c r="C258" s="160" t="s">
        <v>172</v>
      </c>
      <c r="D258" s="166"/>
      <c r="E258" s="166"/>
      <c r="F258" s="38" t="s">
        <v>60</v>
      </c>
      <c r="G258" s="2"/>
      <c r="H258" s="42"/>
      <c r="I258" s="5"/>
      <c r="J258" s="5"/>
      <c r="K258" s="5"/>
      <c r="L258" s="8"/>
      <c r="M258" s="8"/>
      <c r="N258" s="8"/>
      <c r="O258" s="91"/>
      <c r="P258" s="8"/>
      <c r="Q258" s="8"/>
      <c r="R258" s="64"/>
    </row>
    <row r="259" spans="2:18" s="32" customFormat="1" ht="27.6" x14ac:dyDescent="0.3">
      <c r="B259" s="7" t="str">
        <f>IF(TRIM(H259)&lt;&gt;"",COUNTA($H$66:H259)&amp;"","")</f>
        <v>134</v>
      </c>
      <c r="C259" s="160"/>
      <c r="D259" s="167"/>
      <c r="E259" s="167"/>
      <c r="F259" s="113" t="s">
        <v>124</v>
      </c>
      <c r="G259" s="1">
        <v>1</v>
      </c>
      <c r="H259" s="42">
        <v>280</v>
      </c>
      <c r="I259" s="5"/>
      <c r="J259" s="5">
        <f>G259*H259</f>
        <v>280</v>
      </c>
      <c r="K259" s="5" t="s">
        <v>46</v>
      </c>
      <c r="L259" s="130">
        <v>1.2999999999999999E-2</v>
      </c>
      <c r="M259" s="132">
        <v>53</v>
      </c>
      <c r="N259" s="126">
        <f t="shared" ref="N259" si="182">M259*L259</f>
        <v>0.68899999999999995</v>
      </c>
      <c r="O259" s="133">
        <v>0.85</v>
      </c>
      <c r="P259" s="125">
        <v>0</v>
      </c>
      <c r="Q259" s="126">
        <f t="shared" ref="Q259" si="183">P259+O259+N259</f>
        <v>1.5389999999999999</v>
      </c>
      <c r="R259" s="64">
        <f t="shared" ref="R259" si="184">Q259*J259</f>
        <v>430.91999999999996</v>
      </c>
    </row>
    <row r="260" spans="2:18" x14ac:dyDescent="0.3">
      <c r="B260" s="7" t="str">
        <f>IF(TRIM(H260)&lt;&gt;"",COUNTA($H$66:H260)&amp;"","")</f>
        <v/>
      </c>
      <c r="C260" s="160" t="s">
        <v>172</v>
      </c>
      <c r="D260" s="166"/>
      <c r="E260" s="166"/>
      <c r="F260" s="38" t="s">
        <v>61</v>
      </c>
      <c r="G260" s="2"/>
      <c r="H260" s="42"/>
      <c r="I260" s="5"/>
      <c r="J260" s="5"/>
      <c r="K260" s="5"/>
      <c r="L260" s="8"/>
      <c r="M260" s="8"/>
      <c r="N260" s="8"/>
      <c r="O260" s="91"/>
      <c r="P260" s="8"/>
      <c r="Q260" s="8"/>
      <c r="R260" s="64"/>
    </row>
    <row r="261" spans="2:18" s="32" customFormat="1" ht="27.6" x14ac:dyDescent="0.3">
      <c r="B261" s="7" t="str">
        <f>IF(TRIM(H261)&lt;&gt;"",COUNTA($H$66:H261)&amp;"","")</f>
        <v>135</v>
      </c>
      <c r="C261" s="160"/>
      <c r="D261" s="167"/>
      <c r="E261" s="167"/>
      <c r="F261" s="113" t="s">
        <v>125</v>
      </c>
      <c r="G261" s="1">
        <v>1</v>
      </c>
      <c r="H261" s="42">
        <v>265</v>
      </c>
      <c r="I261" s="5"/>
      <c r="J261" s="5">
        <f>G261*H261</f>
        <v>265</v>
      </c>
      <c r="K261" s="5" t="s">
        <v>46</v>
      </c>
      <c r="L261" s="130">
        <v>1.2999999999999999E-2</v>
      </c>
      <c r="M261" s="132">
        <v>53</v>
      </c>
      <c r="N261" s="126">
        <f t="shared" ref="N261" si="185">M261*L261</f>
        <v>0.68899999999999995</v>
      </c>
      <c r="O261" s="133">
        <f>2*0.85</f>
        <v>1.7</v>
      </c>
      <c r="P261" s="125">
        <v>0</v>
      </c>
      <c r="Q261" s="126">
        <f t="shared" ref="Q261" si="186">P261+O261+N261</f>
        <v>2.3889999999999998</v>
      </c>
      <c r="R261" s="64">
        <f t="shared" ref="R261" si="187">Q261*J261</f>
        <v>633.08499999999992</v>
      </c>
    </row>
    <row r="262" spans="2:18" x14ac:dyDescent="0.3">
      <c r="B262" s="7" t="str">
        <f>IF(TRIM(H262)&lt;&gt;"",COUNTA($H$66:H262)&amp;"","")</f>
        <v/>
      </c>
      <c r="C262" s="160" t="s">
        <v>172</v>
      </c>
      <c r="D262" s="166"/>
      <c r="E262" s="166"/>
      <c r="F262" s="38" t="s">
        <v>62</v>
      </c>
      <c r="G262" s="2"/>
      <c r="H262" s="42"/>
      <c r="I262" s="5"/>
      <c r="J262" s="5"/>
      <c r="K262" s="5"/>
      <c r="L262" s="8"/>
      <c r="M262" s="8"/>
      <c r="N262" s="8"/>
      <c r="O262" s="91"/>
      <c r="P262" s="8"/>
      <c r="Q262" s="8"/>
      <c r="R262" s="64"/>
    </row>
    <row r="263" spans="2:18" s="32" customFormat="1" ht="27.6" x14ac:dyDescent="0.3">
      <c r="B263" s="7" t="str">
        <f>IF(TRIM(H263)&lt;&gt;"",COUNTA($H$66:H263)&amp;"","")</f>
        <v>136</v>
      </c>
      <c r="C263" s="160"/>
      <c r="D263" s="167"/>
      <c r="E263" s="167"/>
      <c r="F263" s="113" t="s">
        <v>126</v>
      </c>
      <c r="G263" s="1">
        <v>1</v>
      </c>
      <c r="H263" s="42">
        <v>1530</v>
      </c>
      <c r="I263" s="5"/>
      <c r="J263" s="5">
        <f>G263*H263</f>
        <v>1530</v>
      </c>
      <c r="K263" s="5" t="s">
        <v>46</v>
      </c>
      <c r="L263" s="130">
        <v>1.2999999999999999E-2</v>
      </c>
      <c r="M263" s="132">
        <v>53</v>
      </c>
      <c r="N263" s="126">
        <f t="shared" ref="N263" si="188">M263*L263</f>
        <v>0.68899999999999995</v>
      </c>
      <c r="O263" s="133">
        <v>0.85</v>
      </c>
      <c r="P263" s="125">
        <v>0</v>
      </c>
      <c r="Q263" s="126">
        <f t="shared" ref="Q263" si="189">P263+O263+N263</f>
        <v>1.5389999999999999</v>
      </c>
      <c r="R263" s="64">
        <f t="shared" ref="R263" si="190">Q263*J263</f>
        <v>2354.67</v>
      </c>
    </row>
    <row r="264" spans="2:18" x14ac:dyDescent="0.3">
      <c r="B264" s="7" t="str">
        <f>IF(TRIM(H264)&lt;&gt;"",COUNTA($H$66:H264)&amp;"","")</f>
        <v/>
      </c>
      <c r="C264" s="160" t="s">
        <v>172</v>
      </c>
      <c r="D264" s="166"/>
      <c r="E264" s="166"/>
      <c r="F264" s="38" t="s">
        <v>63</v>
      </c>
      <c r="G264" s="2"/>
      <c r="H264" s="42"/>
      <c r="I264" s="5"/>
      <c r="J264" s="5"/>
      <c r="K264" s="5"/>
      <c r="L264" s="8"/>
      <c r="M264" s="8"/>
      <c r="N264" s="8"/>
      <c r="O264" s="91"/>
      <c r="P264" s="8"/>
      <c r="Q264" s="8"/>
      <c r="R264" s="64"/>
    </row>
    <row r="265" spans="2:18" s="32" customFormat="1" ht="27.6" x14ac:dyDescent="0.3">
      <c r="B265" s="7" t="str">
        <f>IF(TRIM(H265)&lt;&gt;"",COUNTA($H$66:H265)&amp;"","")</f>
        <v>137</v>
      </c>
      <c r="C265" s="160"/>
      <c r="D265" s="167"/>
      <c r="E265" s="167"/>
      <c r="F265" s="113" t="s">
        <v>127</v>
      </c>
      <c r="G265" s="1">
        <v>1</v>
      </c>
      <c r="H265" s="42">
        <v>223270</v>
      </c>
      <c r="I265" s="5"/>
      <c r="J265" s="5">
        <f>G265*H265</f>
        <v>223270</v>
      </c>
      <c r="K265" s="5" t="s">
        <v>46</v>
      </c>
      <c r="L265" s="130">
        <v>1.2999999999999999E-2</v>
      </c>
      <c r="M265" s="132">
        <v>53</v>
      </c>
      <c r="N265" s="126">
        <f t="shared" ref="N265" si="191">M265*L265</f>
        <v>0.68899999999999995</v>
      </c>
      <c r="O265" s="133">
        <v>0.85</v>
      </c>
      <c r="P265" s="125">
        <v>0</v>
      </c>
      <c r="Q265" s="126">
        <f t="shared" ref="Q265" si="192">P265+O265+N265</f>
        <v>1.5389999999999999</v>
      </c>
      <c r="R265" s="64">
        <f t="shared" ref="R265" si="193">Q265*J265</f>
        <v>343612.52999999997</v>
      </c>
    </row>
    <row r="266" spans="2:18" ht="27.6" x14ac:dyDescent="0.3">
      <c r="B266" s="7" t="str">
        <f>IF(TRIM(H266)&lt;&gt;"",COUNTA($H$66:H266)&amp;"","")</f>
        <v/>
      </c>
      <c r="C266" s="160" t="s">
        <v>172</v>
      </c>
      <c r="D266" s="166"/>
      <c r="E266" s="166"/>
      <c r="F266" s="38" t="s">
        <v>64</v>
      </c>
      <c r="G266" s="2"/>
      <c r="H266" s="42"/>
      <c r="I266" s="5"/>
      <c r="J266" s="5"/>
      <c r="K266" s="5"/>
      <c r="L266" s="8"/>
      <c r="M266" s="8"/>
      <c r="N266" s="8"/>
      <c r="O266" s="91"/>
      <c r="P266" s="8"/>
      <c r="Q266" s="8"/>
      <c r="R266" s="64"/>
    </row>
    <row r="267" spans="2:18" s="32" customFormat="1" ht="27.6" x14ac:dyDescent="0.3">
      <c r="B267" s="7" t="str">
        <f>IF(TRIM(H267)&lt;&gt;"",COUNTA($H$66:H267)&amp;"","")</f>
        <v>138</v>
      </c>
      <c r="C267" s="160"/>
      <c r="D267" s="167"/>
      <c r="E267" s="167"/>
      <c r="F267" s="113" t="s">
        <v>128</v>
      </c>
      <c r="G267" s="1">
        <v>1</v>
      </c>
      <c r="H267" s="42">
        <v>7015</v>
      </c>
      <c r="I267" s="5"/>
      <c r="J267" s="5">
        <f>G267*H267</f>
        <v>7015</v>
      </c>
      <c r="K267" s="5" t="s">
        <v>46</v>
      </c>
      <c r="L267" s="130">
        <v>1.2999999999999999E-2</v>
      </c>
      <c r="M267" s="132">
        <v>53</v>
      </c>
      <c r="N267" s="126">
        <f t="shared" ref="N267" si="194">M267*L267</f>
        <v>0.68899999999999995</v>
      </c>
      <c r="O267" s="133">
        <v>0.85</v>
      </c>
      <c r="P267" s="125">
        <v>0</v>
      </c>
      <c r="Q267" s="126">
        <f t="shared" ref="Q267" si="195">P267+O267+N267</f>
        <v>1.5389999999999999</v>
      </c>
      <c r="R267" s="64">
        <f t="shared" ref="R267" si="196">Q267*J267</f>
        <v>10796.084999999999</v>
      </c>
    </row>
    <row r="268" spans="2:18" ht="27.6" x14ac:dyDescent="0.3">
      <c r="B268" s="7" t="str">
        <f>IF(TRIM(H268)&lt;&gt;"",COUNTA($H$66:H268)&amp;"","")</f>
        <v/>
      </c>
      <c r="C268" s="160" t="s">
        <v>172</v>
      </c>
      <c r="D268" s="166"/>
      <c r="E268" s="166"/>
      <c r="F268" s="38" t="s">
        <v>65</v>
      </c>
      <c r="G268" s="2"/>
      <c r="H268" s="42"/>
      <c r="I268" s="5"/>
      <c r="J268" s="5"/>
      <c r="K268" s="5"/>
      <c r="L268" s="8"/>
      <c r="M268" s="8"/>
      <c r="N268" s="8"/>
      <c r="O268" s="91"/>
      <c r="P268" s="8"/>
      <c r="Q268" s="8"/>
      <c r="R268" s="64"/>
    </row>
    <row r="269" spans="2:18" s="32" customFormat="1" ht="27.6" x14ac:dyDescent="0.3">
      <c r="B269" s="7" t="str">
        <f>IF(TRIM(H269)&lt;&gt;"",COUNTA($H$66:H269)&amp;"","")</f>
        <v>139</v>
      </c>
      <c r="C269" s="160"/>
      <c r="D269" s="167"/>
      <c r="E269" s="167"/>
      <c r="F269" s="113" t="s">
        <v>129</v>
      </c>
      <c r="G269" s="1">
        <v>1</v>
      </c>
      <c r="H269" s="42">
        <v>6135</v>
      </c>
      <c r="I269" s="5"/>
      <c r="J269" s="5">
        <f>G269*H269</f>
        <v>6135</v>
      </c>
      <c r="K269" s="5" t="s">
        <v>46</v>
      </c>
      <c r="L269" s="130">
        <v>1.2999999999999999E-2</v>
      </c>
      <c r="M269" s="132">
        <v>53</v>
      </c>
      <c r="N269" s="126">
        <f t="shared" ref="N269" si="197">M269*L269</f>
        <v>0.68899999999999995</v>
      </c>
      <c r="O269" s="133">
        <v>0.85</v>
      </c>
      <c r="P269" s="125">
        <v>0</v>
      </c>
      <c r="Q269" s="126">
        <f t="shared" ref="Q269" si="198">P269+O269+N269</f>
        <v>1.5389999999999999</v>
      </c>
      <c r="R269" s="64">
        <f t="shared" ref="R269" si="199">Q269*J269</f>
        <v>9441.7649999999994</v>
      </c>
    </row>
    <row r="270" spans="2:18" x14ac:dyDescent="0.3">
      <c r="B270" s="19" t="str">
        <f>IF(TRIM(H270)&lt;&gt;"",COUNTA($H$66:H270)&amp;"","")</f>
        <v/>
      </c>
      <c r="C270" s="20"/>
      <c r="D270" s="30"/>
      <c r="E270" s="4">
        <v>99100</v>
      </c>
      <c r="F270" s="31" t="s">
        <v>14</v>
      </c>
      <c r="G270" s="48"/>
      <c r="H270" s="117"/>
      <c r="I270" s="20"/>
      <c r="J270" s="20"/>
      <c r="K270" s="20"/>
      <c r="L270" s="20"/>
      <c r="M270" s="20"/>
      <c r="N270" s="20"/>
      <c r="O270" s="95"/>
      <c r="P270" s="20"/>
      <c r="Q270" s="20"/>
      <c r="R270" s="63"/>
    </row>
    <row r="271" spans="2:18" s="53" customFormat="1" ht="14.25" customHeight="1" x14ac:dyDescent="0.3">
      <c r="B271" s="54" t="str">
        <f>IF(TRIM(H271)&lt;&gt;"",COUNTA($H$66:H271)&amp;"","")</f>
        <v>140</v>
      </c>
      <c r="C271" s="164" t="s">
        <v>173</v>
      </c>
      <c r="D271" s="164"/>
      <c r="E271" s="164"/>
      <c r="F271" s="113" t="s">
        <v>76</v>
      </c>
      <c r="G271" s="1">
        <v>1</v>
      </c>
      <c r="H271" s="44">
        <v>56844</v>
      </c>
      <c r="I271" s="137"/>
      <c r="J271" s="5">
        <f>G271*H271</f>
        <v>56844</v>
      </c>
      <c r="K271" s="6" t="s">
        <v>46</v>
      </c>
      <c r="L271" s="130">
        <v>3.5000000000000003E-2</v>
      </c>
      <c r="M271" s="132">
        <v>53</v>
      </c>
      <c r="N271" s="126">
        <f t="shared" ref="N271" si="200">M271*L271</f>
        <v>1.8550000000000002</v>
      </c>
      <c r="O271" s="133">
        <v>0.53</v>
      </c>
      <c r="P271" s="125">
        <v>0</v>
      </c>
      <c r="Q271" s="126">
        <f t="shared" ref="Q271" si="201">P271+O271+N271</f>
        <v>2.3850000000000002</v>
      </c>
      <c r="R271" s="64">
        <f>Q271*J271</f>
        <v>135572.94</v>
      </c>
    </row>
    <row r="272" spans="2:18" s="53" customFormat="1" x14ac:dyDescent="0.3">
      <c r="B272" s="54" t="str">
        <f>IF(TRIM(H272)&lt;&gt;"",COUNTA($H$66:H272)&amp;"","")</f>
        <v>141</v>
      </c>
      <c r="C272" s="168"/>
      <c r="D272" s="168"/>
      <c r="E272" s="168"/>
      <c r="F272" s="113" t="s">
        <v>77</v>
      </c>
      <c r="G272" s="1">
        <v>1</v>
      </c>
      <c r="H272" s="44">
        <v>357895</v>
      </c>
      <c r="I272" s="123"/>
      <c r="J272" s="5">
        <f>G272*H272</f>
        <v>357895</v>
      </c>
      <c r="K272" s="123" t="s">
        <v>46</v>
      </c>
      <c r="L272" s="111">
        <v>2.3E-2</v>
      </c>
      <c r="M272" s="132">
        <v>53</v>
      </c>
      <c r="N272" s="126">
        <f t="shared" ref="N272" si="202">M272*L272</f>
        <v>1.2190000000000001</v>
      </c>
      <c r="O272" s="127">
        <v>0.23</v>
      </c>
      <c r="P272" s="125">
        <v>0</v>
      </c>
      <c r="Q272" s="126">
        <f t="shared" ref="Q272" si="203">P272+O272+N272</f>
        <v>1.4490000000000001</v>
      </c>
      <c r="R272" s="64">
        <f>Q272*J272</f>
        <v>518589.85500000004</v>
      </c>
    </row>
    <row r="273" spans="2:18" s="53" customFormat="1" x14ac:dyDescent="0.3">
      <c r="B273" s="54" t="str">
        <f>IF(TRIM(H273)&lt;&gt;"",COUNTA($H$66:H273)&amp;"","")</f>
        <v>142</v>
      </c>
      <c r="C273" s="168"/>
      <c r="D273" s="168"/>
      <c r="E273" s="168"/>
      <c r="F273" s="60" t="s">
        <v>79</v>
      </c>
      <c r="G273" s="1">
        <v>1</v>
      </c>
      <c r="H273" s="44">
        <v>105282</v>
      </c>
      <c r="I273" s="123"/>
      <c r="J273" s="5">
        <f>G273*H273</f>
        <v>105282</v>
      </c>
      <c r="K273" s="123" t="s">
        <v>46</v>
      </c>
      <c r="L273" s="111">
        <v>2.3E-2</v>
      </c>
      <c r="M273" s="132">
        <v>53</v>
      </c>
      <c r="N273" s="126">
        <f t="shared" ref="N273" si="204">M273*L273</f>
        <v>1.2190000000000001</v>
      </c>
      <c r="O273" s="127">
        <v>0.23</v>
      </c>
      <c r="P273" s="125">
        <v>0</v>
      </c>
      <c r="Q273" s="126">
        <f t="shared" ref="Q273" si="205">P273+O273+N273</f>
        <v>1.4490000000000001</v>
      </c>
      <c r="R273" s="64">
        <f>Q273*J273</f>
        <v>152553.61800000002</v>
      </c>
    </row>
    <row r="274" spans="2:18" s="53" customFormat="1" x14ac:dyDescent="0.3">
      <c r="B274" s="54" t="str">
        <f>IF(TRIM(H274)&lt;&gt;"",COUNTA($H$66:H274)&amp;"","")</f>
        <v/>
      </c>
      <c r="C274" s="168"/>
      <c r="D274" s="168"/>
      <c r="E274" s="168"/>
      <c r="F274" s="38" t="s">
        <v>80</v>
      </c>
      <c r="G274" s="138"/>
      <c r="H274" s="44"/>
      <c r="I274" s="137"/>
      <c r="J274" s="5"/>
      <c r="K274" s="6"/>
      <c r="L274" s="139"/>
      <c r="M274" s="132"/>
      <c r="N274" s="134"/>
      <c r="O274" s="137"/>
      <c r="P274" s="135"/>
      <c r="Q274" s="134"/>
      <c r="R274" s="65"/>
    </row>
    <row r="275" spans="2:18" s="53" customFormat="1" x14ac:dyDescent="0.3">
      <c r="B275" s="54" t="str">
        <f>IF(TRIM(H275)&lt;&gt;"",COUNTA($H$66:H275)&amp;"","")</f>
        <v>143</v>
      </c>
      <c r="C275" s="168"/>
      <c r="D275" s="168"/>
      <c r="E275" s="168"/>
      <c r="F275" s="60" t="s">
        <v>81</v>
      </c>
      <c r="G275" s="1">
        <v>1</v>
      </c>
      <c r="H275" s="122">
        <v>31153</v>
      </c>
      <c r="I275" s="123"/>
      <c r="J275" s="5">
        <f>G275*H275</f>
        <v>31153</v>
      </c>
      <c r="K275" s="123" t="s">
        <v>46</v>
      </c>
      <c r="L275" s="124">
        <v>3.2000000000000001E-2</v>
      </c>
      <c r="M275" s="132">
        <v>53</v>
      </c>
      <c r="N275" s="127">
        <f t="shared" ref="N275:N276" si="206">M275*L275</f>
        <v>1.696</v>
      </c>
      <c r="O275" s="127">
        <v>0.32</v>
      </c>
      <c r="P275" s="125">
        <v>0</v>
      </c>
      <c r="Q275" s="126">
        <f t="shared" ref="Q275" si="207">(P275+O275+N275)</f>
        <v>2.016</v>
      </c>
      <c r="R275" s="64">
        <f>Q275*J275</f>
        <v>62804.448000000004</v>
      </c>
    </row>
    <row r="276" spans="2:18" s="53" customFormat="1" ht="15" customHeight="1" x14ac:dyDescent="0.3">
      <c r="B276" s="54" t="str">
        <f>IF(TRIM(H276)&lt;&gt;"",COUNTA($H$66:H276)&amp;"","")</f>
        <v>144</v>
      </c>
      <c r="C276" s="168"/>
      <c r="D276" s="168"/>
      <c r="E276" s="168"/>
      <c r="F276" s="119" t="s">
        <v>78</v>
      </c>
      <c r="G276" s="1">
        <v>1</v>
      </c>
      <c r="H276" s="122">
        <v>1195</v>
      </c>
      <c r="I276" s="123"/>
      <c r="J276" s="5">
        <f t="shared" ref="J276:J279" si="208">G276*H276</f>
        <v>1195</v>
      </c>
      <c r="K276" s="123" t="s">
        <v>73</v>
      </c>
      <c r="L276" s="130">
        <f>(0.035*3.5)</f>
        <v>0.12250000000000001</v>
      </c>
      <c r="M276" s="132">
        <v>53</v>
      </c>
      <c r="N276" s="126">
        <f t="shared" si="206"/>
        <v>6.4925000000000006</v>
      </c>
      <c r="O276" s="133">
        <f>(0.53*3.5)</f>
        <v>1.855</v>
      </c>
      <c r="P276" s="125">
        <v>0</v>
      </c>
      <c r="Q276" s="126">
        <f t="shared" ref="Q276" si="209">P276+O276+N276</f>
        <v>8.3475000000000001</v>
      </c>
      <c r="R276" s="64">
        <f>Q276*J276</f>
        <v>9975.2625000000007</v>
      </c>
    </row>
    <row r="277" spans="2:18" s="53" customFormat="1" x14ac:dyDescent="0.3">
      <c r="B277" s="54" t="str">
        <f>IF(TRIM(H277)&lt;&gt;"",COUNTA($H$66:H277)&amp;"","")</f>
        <v>145</v>
      </c>
      <c r="C277" s="168"/>
      <c r="D277" s="168"/>
      <c r="E277" s="168"/>
      <c r="F277" s="119" t="s">
        <v>82</v>
      </c>
      <c r="G277" s="1">
        <v>1</v>
      </c>
      <c r="H277" s="122">
        <v>2897</v>
      </c>
      <c r="I277" s="123"/>
      <c r="J277" s="5">
        <f t="shared" si="208"/>
        <v>2897</v>
      </c>
      <c r="K277" s="123" t="s">
        <v>73</v>
      </c>
      <c r="L277" s="130">
        <f>(0.035*0.5)</f>
        <v>1.7500000000000002E-2</v>
      </c>
      <c r="M277" s="132">
        <v>53</v>
      </c>
      <c r="N277" s="126">
        <f t="shared" ref="N277" si="210">M277*L277</f>
        <v>0.9275000000000001</v>
      </c>
      <c r="O277" s="133">
        <f>(0.53*0.5)</f>
        <v>0.26500000000000001</v>
      </c>
      <c r="P277" s="125">
        <v>0</v>
      </c>
      <c r="Q277" s="126">
        <f t="shared" ref="Q277" si="211">P277+O277+N277</f>
        <v>1.1925000000000001</v>
      </c>
      <c r="R277" s="64">
        <f>Q277*J277</f>
        <v>3454.6725000000001</v>
      </c>
    </row>
    <row r="278" spans="2:18" s="53" customFormat="1" x14ac:dyDescent="0.3">
      <c r="B278" s="54" t="str">
        <f>IF(TRIM(H278)&lt;&gt;"",COUNTA($H$66:H278)&amp;"","")</f>
        <v>146</v>
      </c>
      <c r="C278" s="168"/>
      <c r="D278" s="168"/>
      <c r="E278" s="168"/>
      <c r="F278" s="119" t="s">
        <v>83</v>
      </c>
      <c r="G278" s="1">
        <v>1</v>
      </c>
      <c r="H278" s="122">
        <v>1575</v>
      </c>
      <c r="I278" s="123"/>
      <c r="J278" s="5">
        <f t="shared" si="208"/>
        <v>1575</v>
      </c>
      <c r="K278" s="123" t="s">
        <v>73</v>
      </c>
      <c r="L278" s="130">
        <f>(0.035*0.666)</f>
        <v>2.3310000000000004E-2</v>
      </c>
      <c r="M278" s="132">
        <v>53</v>
      </c>
      <c r="N278" s="126">
        <f t="shared" ref="N278" si="212">M278*L278</f>
        <v>1.2354300000000003</v>
      </c>
      <c r="O278" s="133">
        <f>(0.53*0.666)</f>
        <v>0.35298000000000002</v>
      </c>
      <c r="P278" s="125">
        <v>0</v>
      </c>
      <c r="Q278" s="126">
        <f t="shared" ref="Q278" si="213">P278+O278+N278</f>
        <v>1.5884100000000003</v>
      </c>
      <c r="R278" s="64">
        <f>Q278*J278</f>
        <v>2501.7457500000005</v>
      </c>
    </row>
    <row r="279" spans="2:18" s="53" customFormat="1" x14ac:dyDescent="0.3">
      <c r="B279" s="54" t="str">
        <f>IF(TRIM(H279)&lt;&gt;"",COUNTA($H$66:H279)&amp;"","")</f>
        <v>147</v>
      </c>
      <c r="C279" s="165"/>
      <c r="D279" s="165"/>
      <c r="E279" s="165"/>
      <c r="F279" s="119" t="s">
        <v>84</v>
      </c>
      <c r="G279" s="1">
        <v>1</v>
      </c>
      <c r="H279" s="122">
        <v>9030</v>
      </c>
      <c r="I279" s="123"/>
      <c r="J279" s="5">
        <f t="shared" si="208"/>
        <v>9030</v>
      </c>
      <c r="K279" s="123" t="s">
        <v>73</v>
      </c>
      <c r="L279" s="130">
        <f>(0.035*0.333)</f>
        <v>1.1655000000000002E-2</v>
      </c>
      <c r="M279" s="132">
        <v>53</v>
      </c>
      <c r="N279" s="126">
        <f t="shared" ref="N279" si="214">M279*L279</f>
        <v>0.61771500000000013</v>
      </c>
      <c r="O279" s="133">
        <f>(0.53*0.333)</f>
        <v>0.17649000000000001</v>
      </c>
      <c r="P279" s="125">
        <v>0</v>
      </c>
      <c r="Q279" s="126">
        <f t="shared" ref="Q279" si="215">P279+O279+N279</f>
        <v>0.79420500000000016</v>
      </c>
      <c r="R279" s="64">
        <f>Q279*J279</f>
        <v>7171.671150000001</v>
      </c>
    </row>
    <row r="280" spans="2:18" ht="14.4" thickBot="1" x14ac:dyDescent="0.35">
      <c r="B280" s="7" t="str">
        <f>IF(TRIM(H280)&lt;&gt;"",COUNTA($H$66:H280)&amp;"","")</f>
        <v/>
      </c>
      <c r="C280" s="1"/>
      <c r="D280" s="1"/>
      <c r="E280" s="1"/>
      <c r="F280" s="24" t="s">
        <v>7</v>
      </c>
      <c r="G280" s="45"/>
      <c r="H280" s="49"/>
      <c r="I280" s="34"/>
      <c r="J280" s="34"/>
      <c r="K280" s="34"/>
      <c r="L280" s="51"/>
      <c r="M280" s="51"/>
      <c r="N280" s="26"/>
      <c r="O280" s="92"/>
      <c r="P280" s="51"/>
      <c r="Q280" s="26"/>
      <c r="R280" s="66">
        <f>SUM(R212:R279)</f>
        <v>2725107.7088999995</v>
      </c>
    </row>
    <row r="281" spans="2:18" x14ac:dyDescent="0.3">
      <c r="B281" s="7" t="str">
        <f>IF(TRIM(H281)&lt;&gt;"",COUNTA($H$66:H281)&amp;"","")</f>
        <v/>
      </c>
      <c r="C281" s="1"/>
      <c r="D281" s="1"/>
      <c r="E281" s="1"/>
      <c r="F281" s="24"/>
      <c r="G281" s="116"/>
      <c r="H281" s="50"/>
      <c r="I281" s="35"/>
      <c r="J281" s="35"/>
      <c r="K281" s="35"/>
      <c r="L281" s="52"/>
      <c r="M281" s="52"/>
      <c r="N281" s="36"/>
      <c r="O281" s="93"/>
      <c r="P281" s="52"/>
      <c r="Q281" s="36"/>
      <c r="R281" s="68"/>
    </row>
    <row r="282" spans="2:18" x14ac:dyDescent="0.3">
      <c r="B282" s="7" t="str">
        <f>IF(TRIM(H282)&lt;&gt;"",COUNTA($H$66:H282)&amp;"","")</f>
        <v/>
      </c>
      <c r="C282" s="1"/>
      <c r="D282" s="1"/>
      <c r="E282" s="1"/>
      <c r="F282" s="24"/>
      <c r="G282" s="24"/>
      <c r="H282" s="42"/>
      <c r="I282" s="5"/>
      <c r="J282" s="5"/>
      <c r="K282" s="5"/>
      <c r="L282" s="8"/>
      <c r="M282" s="8"/>
      <c r="N282" s="37"/>
      <c r="O282" s="94"/>
      <c r="P282" s="8"/>
      <c r="Q282" s="37"/>
      <c r="R282" s="69"/>
    </row>
    <row r="283" spans="2:18" x14ac:dyDescent="0.3">
      <c r="B283" s="19" t="str">
        <f>IF(TRIM(H283)&lt;&gt;"",COUNTA($H$66:H283)&amp;"","")</f>
        <v>148</v>
      </c>
      <c r="C283" s="20"/>
      <c r="D283" s="20"/>
      <c r="E283" s="20"/>
      <c r="F283" s="118" t="s">
        <v>144</v>
      </c>
      <c r="G283" s="159">
        <v>11</v>
      </c>
      <c r="H283" s="159">
        <v>17775</v>
      </c>
      <c r="I283" s="159"/>
      <c r="J283" s="159">
        <f t="shared" ref="J283" si="216">G283*H283</f>
        <v>195525</v>
      </c>
      <c r="K283" s="159" t="s">
        <v>46</v>
      </c>
      <c r="L283" s="124"/>
      <c r="M283" s="128"/>
      <c r="N283" s="126"/>
      <c r="O283" s="127"/>
      <c r="P283" s="125"/>
      <c r="Q283" s="126"/>
      <c r="R283" s="64"/>
    </row>
    <row r="284" spans="2:18" x14ac:dyDescent="0.3">
      <c r="B284" s="19" t="str">
        <f>IF(TRIM(H284)&lt;&gt;"",COUNTA($H$66:H284)&amp;"","")</f>
        <v/>
      </c>
      <c r="C284" s="20"/>
      <c r="D284" s="20"/>
      <c r="E284" s="4">
        <v>40000</v>
      </c>
      <c r="F284" s="3" t="s">
        <v>12</v>
      </c>
      <c r="G284" s="48"/>
      <c r="H284" s="117"/>
      <c r="I284" s="20"/>
      <c r="J284" s="20"/>
      <c r="K284" s="20"/>
      <c r="L284" s="20"/>
      <c r="M284" s="20"/>
      <c r="N284" s="20"/>
      <c r="O284" s="95"/>
      <c r="P284" s="20"/>
      <c r="Q284" s="20"/>
      <c r="R284" s="63"/>
    </row>
    <row r="285" spans="2:18" x14ac:dyDescent="0.3">
      <c r="B285" s="19" t="str">
        <f>IF(TRIM(H285)&lt;&gt;"",COUNTA($H$66:H285)&amp;"","")</f>
        <v/>
      </c>
      <c r="C285" s="20"/>
      <c r="D285" s="30"/>
      <c r="E285" s="4">
        <v>42000</v>
      </c>
      <c r="F285" s="31" t="s">
        <v>13</v>
      </c>
      <c r="G285" s="48"/>
      <c r="H285" s="117"/>
      <c r="I285" s="20"/>
      <c r="J285" s="20"/>
      <c r="K285" s="20"/>
      <c r="L285" s="20"/>
      <c r="M285" s="20"/>
      <c r="N285" s="20"/>
      <c r="O285" s="95"/>
      <c r="P285" s="20"/>
      <c r="Q285" s="20"/>
      <c r="R285" s="63"/>
    </row>
    <row r="286" spans="2:18" x14ac:dyDescent="0.3">
      <c r="B286" s="7" t="str">
        <f>IF(TRIM(H286)&lt;&gt;"",COUNTA($H$66:H286)&amp;"","")</f>
        <v>149</v>
      </c>
      <c r="C286" s="164" t="s">
        <v>174</v>
      </c>
      <c r="D286" s="166"/>
      <c r="E286" s="166"/>
      <c r="F286" s="113" t="s">
        <v>89</v>
      </c>
      <c r="G286" s="1">
        <v>11</v>
      </c>
      <c r="H286" s="122">
        <v>2130</v>
      </c>
      <c r="I286" s="123"/>
      <c r="J286" s="5">
        <f t="shared" ref="J286:J289" si="217">G286*H286</f>
        <v>23430</v>
      </c>
      <c r="K286" s="123" t="s">
        <v>46</v>
      </c>
      <c r="L286" s="124">
        <v>0.38100000000000001</v>
      </c>
      <c r="M286" s="128">
        <v>53</v>
      </c>
      <c r="N286" s="126">
        <f t="shared" ref="N286:N288" si="218">M286*L286</f>
        <v>20.193000000000001</v>
      </c>
      <c r="O286" s="127">
        <v>9.57</v>
      </c>
      <c r="P286" s="125">
        <v>0</v>
      </c>
      <c r="Q286" s="126">
        <f t="shared" ref="Q286:Q288" si="219">(P286+O286+N286)*1.4</f>
        <v>41.668199999999999</v>
      </c>
      <c r="R286" s="64">
        <f t="shared" ref="R286:R288" si="220">Q286*J286</f>
        <v>976285.92599999998</v>
      </c>
    </row>
    <row r="287" spans="2:18" s="32" customFormat="1" x14ac:dyDescent="0.3">
      <c r="B287" s="7" t="str">
        <f>IF(TRIM(H287)&lt;&gt;"",COUNTA($H$66:H287)&amp;"","")</f>
        <v>150</v>
      </c>
      <c r="C287" s="167"/>
      <c r="D287" s="167"/>
      <c r="E287" s="167"/>
      <c r="F287" s="113" t="s">
        <v>257</v>
      </c>
      <c r="G287" s="1">
        <v>11</v>
      </c>
      <c r="H287" s="122">
        <v>82</v>
      </c>
      <c r="I287" s="123"/>
      <c r="J287" s="5">
        <f t="shared" si="217"/>
        <v>902</v>
      </c>
      <c r="K287" s="123" t="s">
        <v>73</v>
      </c>
      <c r="L287" s="124">
        <v>0.38100000000000001</v>
      </c>
      <c r="M287" s="128">
        <v>53</v>
      </c>
      <c r="N287" s="126">
        <f t="shared" si="218"/>
        <v>20.193000000000001</v>
      </c>
      <c r="O287" s="127">
        <v>15.25</v>
      </c>
      <c r="P287" s="125">
        <v>0</v>
      </c>
      <c r="Q287" s="126">
        <f t="shared" si="219"/>
        <v>49.620199999999997</v>
      </c>
      <c r="R287" s="64">
        <f t="shared" si="220"/>
        <v>44757.420399999995</v>
      </c>
    </row>
    <row r="288" spans="2:18" x14ac:dyDescent="0.3">
      <c r="B288" s="7" t="str">
        <f>IF(TRIM(H288)&lt;&gt;"",COUNTA($H$66:H288)&amp;"","")</f>
        <v>151</v>
      </c>
      <c r="C288" s="167"/>
      <c r="D288" s="167"/>
      <c r="E288" s="167"/>
      <c r="F288" s="113" t="s">
        <v>258</v>
      </c>
      <c r="G288" s="1">
        <v>11</v>
      </c>
      <c r="H288" s="122">
        <v>77</v>
      </c>
      <c r="I288" s="123"/>
      <c r="J288" s="5">
        <f t="shared" si="217"/>
        <v>847</v>
      </c>
      <c r="K288" s="123" t="s">
        <v>73</v>
      </c>
      <c r="L288" s="124">
        <v>0.38100000000000001</v>
      </c>
      <c r="M288" s="128">
        <v>53</v>
      </c>
      <c r="N288" s="126">
        <f t="shared" si="218"/>
        <v>20.193000000000001</v>
      </c>
      <c r="O288" s="127">
        <v>15.25</v>
      </c>
      <c r="P288" s="125">
        <v>0</v>
      </c>
      <c r="Q288" s="126">
        <f t="shared" si="219"/>
        <v>49.620199999999997</v>
      </c>
      <c r="R288" s="64">
        <f t="shared" si="220"/>
        <v>42028.309399999998</v>
      </c>
    </row>
    <row r="289" spans="2:18" x14ac:dyDescent="0.3">
      <c r="B289" s="7" t="str">
        <f>IF(TRIM(H289)&lt;&gt;"",COUNTA($H$66:H289)&amp;"","")</f>
        <v>152</v>
      </c>
      <c r="C289" s="170"/>
      <c r="D289" s="170"/>
      <c r="E289" s="170"/>
      <c r="F289" s="113" t="s">
        <v>266</v>
      </c>
      <c r="G289" s="1">
        <v>11</v>
      </c>
      <c r="H289" s="122">
        <v>116</v>
      </c>
      <c r="I289" s="123"/>
      <c r="J289" s="5">
        <f t="shared" si="217"/>
        <v>1276</v>
      </c>
      <c r="K289" s="123" t="s">
        <v>73</v>
      </c>
      <c r="L289" s="124">
        <v>0.38100000000000001</v>
      </c>
      <c r="M289" s="128">
        <v>53</v>
      </c>
      <c r="N289" s="126">
        <f t="shared" ref="N289" si="221">M289*L289</f>
        <v>20.193000000000001</v>
      </c>
      <c r="O289" s="127">
        <v>15.25</v>
      </c>
      <c r="P289" s="125">
        <v>0</v>
      </c>
      <c r="Q289" s="126">
        <f t="shared" ref="Q289" si="222">(P289+O289+N289)*1.4</f>
        <v>49.620199999999997</v>
      </c>
      <c r="R289" s="64">
        <f t="shared" ref="R289" si="223">Q289*J289</f>
        <v>63315.375199999995</v>
      </c>
    </row>
    <row r="290" spans="2:18" ht="14.4" thickBot="1" x14ac:dyDescent="0.35">
      <c r="B290" s="7" t="str">
        <f>IF(TRIM(H290)&lt;&gt;"",COUNTA($H$66:H290)&amp;"","")</f>
        <v/>
      </c>
      <c r="C290" s="1"/>
      <c r="D290" s="1"/>
      <c r="E290" s="1"/>
      <c r="F290" s="24" t="s">
        <v>7</v>
      </c>
      <c r="G290" s="45"/>
      <c r="H290" s="49"/>
      <c r="I290" s="34"/>
      <c r="J290" s="34"/>
      <c r="K290" s="34"/>
      <c r="L290" s="51"/>
      <c r="M290" s="51"/>
      <c r="N290" s="26"/>
      <c r="O290" s="92"/>
      <c r="P290" s="51"/>
      <c r="Q290" s="26"/>
      <c r="R290" s="66">
        <f>SUM(R286:R289)</f>
        <v>1126387.0309999997</v>
      </c>
    </row>
    <row r="291" spans="2:18" x14ac:dyDescent="0.3">
      <c r="B291" s="7" t="str">
        <f>IF(TRIM(H291)&lt;&gt;"",COUNTA($H$66:H291)&amp;"","")</f>
        <v/>
      </c>
      <c r="C291" s="1"/>
      <c r="D291" s="1"/>
      <c r="E291" s="1"/>
      <c r="F291" s="2"/>
      <c r="G291" s="115"/>
      <c r="H291" s="50"/>
      <c r="I291" s="35"/>
      <c r="J291" s="35"/>
      <c r="K291" s="35"/>
      <c r="L291" s="52"/>
      <c r="M291" s="52"/>
      <c r="N291" s="36"/>
      <c r="O291" s="93"/>
      <c r="P291" s="52"/>
      <c r="Q291" s="36"/>
      <c r="R291" s="68"/>
    </row>
    <row r="292" spans="2:18" x14ac:dyDescent="0.3">
      <c r="B292" s="7" t="str">
        <f>IF(TRIM(H292)&lt;&gt;"",COUNTA($H$66:H292)&amp;"","")</f>
        <v/>
      </c>
      <c r="C292" s="1"/>
      <c r="D292" s="1"/>
      <c r="E292" s="4"/>
      <c r="F292" s="2"/>
      <c r="G292" s="2"/>
      <c r="H292" s="42"/>
      <c r="I292" s="5"/>
      <c r="J292" s="5"/>
      <c r="K292" s="5"/>
      <c r="L292" s="8"/>
      <c r="M292" s="8"/>
      <c r="N292" s="37"/>
      <c r="O292" s="94"/>
      <c r="P292" s="8"/>
      <c r="Q292" s="37"/>
      <c r="R292" s="69"/>
    </row>
    <row r="293" spans="2:18" s="53" customFormat="1" x14ac:dyDescent="0.3">
      <c r="B293" s="19" t="str">
        <f>IF(TRIM(H293)&lt;&gt;"",COUNTA($H$66:H293)&amp;"","")</f>
        <v/>
      </c>
      <c r="C293" s="20"/>
      <c r="D293" s="30"/>
      <c r="E293" s="4">
        <v>60000</v>
      </c>
      <c r="F293" s="3" t="s">
        <v>187</v>
      </c>
      <c r="G293" s="144"/>
      <c r="H293" s="143"/>
      <c r="I293" s="143"/>
      <c r="J293" s="143"/>
      <c r="K293" s="143"/>
      <c r="L293" s="143"/>
      <c r="M293" s="145"/>
      <c r="N293" s="143"/>
      <c r="O293" s="143"/>
      <c r="P293" s="20"/>
      <c r="Q293" s="20"/>
      <c r="R293" s="63"/>
    </row>
    <row r="294" spans="2:18" s="32" customFormat="1" x14ac:dyDescent="0.3">
      <c r="B294" s="156" t="str">
        <f>IF(TRIM(G294)&lt;&gt;"",COUNTA($G$66:G294)&amp;"","")</f>
        <v/>
      </c>
      <c r="C294" s="143"/>
      <c r="D294" s="146"/>
      <c r="E294" s="155">
        <v>61053</v>
      </c>
      <c r="F294" s="31" t="s">
        <v>299</v>
      </c>
      <c r="G294" s="144"/>
      <c r="H294" s="143"/>
      <c r="I294" s="143"/>
      <c r="J294" s="143"/>
      <c r="K294" s="143"/>
      <c r="L294" s="143"/>
      <c r="M294" s="145"/>
      <c r="N294" s="143"/>
      <c r="O294" s="143"/>
      <c r="P294" s="20"/>
      <c r="Q294" s="20"/>
      <c r="R294" s="63"/>
    </row>
    <row r="295" spans="2:18" s="53" customFormat="1" x14ac:dyDescent="0.3">
      <c r="B295" s="54" t="str">
        <f>IF(TRIM(G295)&lt;&gt;"",COUNTA($G$66:G295)&amp;"","")</f>
        <v>145</v>
      </c>
      <c r="C295" s="168"/>
      <c r="D295" s="168"/>
      <c r="E295" s="168"/>
      <c r="F295" s="113" t="s">
        <v>289</v>
      </c>
      <c r="G295" s="1">
        <v>11</v>
      </c>
      <c r="H295" s="42">
        <v>95</v>
      </c>
      <c r="I295" s="5"/>
      <c r="J295" s="5">
        <f t="shared" ref="J295:J317" si="224">G295*H295</f>
        <v>1045</v>
      </c>
      <c r="K295" s="5" t="s">
        <v>73</v>
      </c>
      <c r="L295" s="152">
        <v>2.5999999999999999E-2</v>
      </c>
      <c r="M295" s="132">
        <v>53</v>
      </c>
      <c r="N295" s="126">
        <f t="shared" ref="N295:N317" si="225">M295*L295</f>
        <v>1.3779999999999999</v>
      </c>
      <c r="O295" s="127">
        <v>0.95</v>
      </c>
      <c r="P295" s="125">
        <v>0</v>
      </c>
      <c r="Q295" s="126">
        <f t="shared" ref="Q295:Q317" si="226">P295+O295+N295</f>
        <v>2.3279999999999998</v>
      </c>
      <c r="R295" s="64">
        <f t="shared" ref="R295:R317" si="227">Q295*J295</f>
        <v>2432.7599999999998</v>
      </c>
    </row>
    <row r="296" spans="2:18" s="53" customFormat="1" x14ac:dyDescent="0.3">
      <c r="B296" s="54" t="str">
        <f>IF(TRIM(G296)&lt;&gt;"",COUNTA($G$66:G296)&amp;"","")</f>
        <v>146</v>
      </c>
      <c r="C296" s="168"/>
      <c r="D296" s="168"/>
      <c r="E296" s="168"/>
      <c r="F296" s="113" t="s">
        <v>290</v>
      </c>
      <c r="G296" s="1">
        <v>11</v>
      </c>
      <c r="H296" s="42">
        <v>155</v>
      </c>
      <c r="I296" s="5"/>
      <c r="J296" s="5">
        <f t="shared" ref="J296" si="228">G296*H296</f>
        <v>1705</v>
      </c>
      <c r="K296" s="5" t="s">
        <v>73</v>
      </c>
      <c r="L296" s="152">
        <v>2.5999999999999999E-2</v>
      </c>
      <c r="M296" s="132">
        <v>53</v>
      </c>
      <c r="N296" s="126">
        <f t="shared" ref="N296" si="229">M296*L296</f>
        <v>1.3779999999999999</v>
      </c>
      <c r="O296" s="127">
        <v>1.95</v>
      </c>
      <c r="P296" s="125">
        <v>0</v>
      </c>
      <c r="Q296" s="126">
        <f t="shared" ref="Q296" si="230">P296+O296+N296</f>
        <v>3.3279999999999998</v>
      </c>
      <c r="R296" s="64">
        <f t="shared" ref="R296" si="231">Q296*J296</f>
        <v>5674.24</v>
      </c>
    </row>
    <row r="297" spans="2:18" s="53" customFormat="1" x14ac:dyDescent="0.3">
      <c r="B297" s="54" t="str">
        <f>IF(TRIM(G297)&lt;&gt;"",COUNTA($G$66:G297)&amp;"","")</f>
        <v>147</v>
      </c>
      <c r="C297" s="168"/>
      <c r="D297" s="168"/>
      <c r="E297" s="168"/>
      <c r="F297" s="113" t="s">
        <v>291</v>
      </c>
      <c r="G297" s="1">
        <v>11</v>
      </c>
      <c r="H297" s="42">
        <v>75</v>
      </c>
      <c r="I297" s="5"/>
      <c r="J297" s="5">
        <f t="shared" si="224"/>
        <v>825</v>
      </c>
      <c r="K297" s="5" t="s">
        <v>73</v>
      </c>
      <c r="L297" s="152">
        <v>2.5999999999999999E-2</v>
      </c>
      <c r="M297" s="132">
        <v>53</v>
      </c>
      <c r="N297" s="126">
        <f t="shared" si="225"/>
        <v>1.3779999999999999</v>
      </c>
      <c r="O297" s="127">
        <v>1.95</v>
      </c>
      <c r="P297" s="125">
        <v>0</v>
      </c>
      <c r="Q297" s="126">
        <f t="shared" si="226"/>
        <v>3.3279999999999998</v>
      </c>
      <c r="R297" s="64">
        <f t="shared" si="227"/>
        <v>2745.6</v>
      </c>
    </row>
    <row r="298" spans="2:18" s="53" customFormat="1" x14ac:dyDescent="0.3">
      <c r="B298" s="54" t="str">
        <f>IF(TRIM(G298)&lt;&gt;"",COUNTA($G$66:G298)&amp;"","")</f>
        <v>148</v>
      </c>
      <c r="C298" s="168"/>
      <c r="D298" s="168"/>
      <c r="E298" s="168"/>
      <c r="F298" s="113" t="s">
        <v>292</v>
      </c>
      <c r="G298" s="1">
        <v>11</v>
      </c>
      <c r="H298" s="42">
        <v>20</v>
      </c>
      <c r="I298" s="5"/>
      <c r="J298" s="5">
        <f t="shared" si="224"/>
        <v>220</v>
      </c>
      <c r="K298" s="5" t="s">
        <v>73</v>
      </c>
      <c r="L298" s="152">
        <v>2.5999999999999999E-2</v>
      </c>
      <c r="M298" s="132">
        <v>53</v>
      </c>
      <c r="N298" s="126">
        <f t="shared" si="225"/>
        <v>1.3779999999999999</v>
      </c>
      <c r="O298" s="127">
        <v>2.25</v>
      </c>
      <c r="P298" s="125">
        <v>0</v>
      </c>
      <c r="Q298" s="126">
        <f t="shared" si="226"/>
        <v>3.6280000000000001</v>
      </c>
      <c r="R298" s="64">
        <f t="shared" si="227"/>
        <v>798.16000000000008</v>
      </c>
    </row>
    <row r="299" spans="2:18" s="53" customFormat="1" x14ac:dyDescent="0.3">
      <c r="B299" s="54" t="str">
        <f>IF(TRIM(G299)&lt;&gt;"",COUNTA($G$66:G299)&amp;"","")</f>
        <v>149</v>
      </c>
      <c r="C299" s="168"/>
      <c r="D299" s="168"/>
      <c r="E299" s="168"/>
      <c r="F299" s="113" t="s">
        <v>284</v>
      </c>
      <c r="G299" s="1">
        <v>11</v>
      </c>
      <c r="H299" s="42">
        <v>40</v>
      </c>
      <c r="I299" s="5"/>
      <c r="J299" s="5">
        <f t="shared" si="224"/>
        <v>440</v>
      </c>
      <c r="K299" s="5" t="s">
        <v>73</v>
      </c>
      <c r="L299" s="152">
        <v>2.5999999999999999E-2</v>
      </c>
      <c r="M299" s="132">
        <v>53</v>
      </c>
      <c r="N299" s="126">
        <f t="shared" si="225"/>
        <v>1.3779999999999999</v>
      </c>
      <c r="O299" s="127">
        <v>2.2999999999999998</v>
      </c>
      <c r="P299" s="125">
        <v>0</v>
      </c>
      <c r="Q299" s="126">
        <f t="shared" si="226"/>
        <v>3.6779999999999999</v>
      </c>
      <c r="R299" s="64">
        <f t="shared" si="227"/>
        <v>1618.32</v>
      </c>
    </row>
    <row r="300" spans="2:18" s="53" customFormat="1" ht="15" customHeight="1" x14ac:dyDescent="0.3">
      <c r="B300" s="54" t="str">
        <f>IF(TRIM(G300)&lt;&gt;"",COUNTA($G$66:G300)&amp;"","")</f>
        <v>150</v>
      </c>
      <c r="C300" s="168"/>
      <c r="D300" s="168"/>
      <c r="E300" s="168"/>
      <c r="F300" s="60" t="s">
        <v>282</v>
      </c>
      <c r="G300" s="1">
        <v>11</v>
      </c>
      <c r="H300" s="42">
        <v>990</v>
      </c>
      <c r="I300" s="5"/>
      <c r="J300" s="5">
        <f t="shared" si="224"/>
        <v>10890</v>
      </c>
      <c r="K300" s="5" t="s">
        <v>73</v>
      </c>
      <c r="L300" s="152">
        <v>1.7000000000000001E-2</v>
      </c>
      <c r="M300" s="132">
        <v>53</v>
      </c>
      <c r="N300" s="126">
        <f t="shared" si="225"/>
        <v>0.90100000000000002</v>
      </c>
      <c r="O300" s="127">
        <v>0.85</v>
      </c>
      <c r="P300" s="125">
        <v>0</v>
      </c>
      <c r="Q300" s="126">
        <f t="shared" si="226"/>
        <v>1.7509999999999999</v>
      </c>
      <c r="R300" s="64">
        <f t="shared" si="227"/>
        <v>19068.39</v>
      </c>
    </row>
    <row r="301" spans="2:18" s="53" customFormat="1" x14ac:dyDescent="0.3">
      <c r="B301" s="54" t="str">
        <f>IF(TRIM(G301)&lt;&gt;"",COUNTA($G$66:G301)&amp;"","")</f>
        <v>151</v>
      </c>
      <c r="C301" s="168"/>
      <c r="D301" s="168"/>
      <c r="E301" s="168"/>
      <c r="F301" s="113" t="s">
        <v>295</v>
      </c>
      <c r="G301" s="42">
        <v>11</v>
      </c>
      <c r="H301" s="42">
        <v>65</v>
      </c>
      <c r="I301" s="5"/>
      <c r="J301" s="5">
        <f t="shared" si="224"/>
        <v>715</v>
      </c>
      <c r="K301" s="5" t="s">
        <v>73</v>
      </c>
      <c r="L301" s="152">
        <v>1.7000000000000001E-2</v>
      </c>
      <c r="M301" s="132">
        <v>53</v>
      </c>
      <c r="N301" s="126">
        <f t="shared" si="225"/>
        <v>0.90100000000000002</v>
      </c>
      <c r="O301" s="127">
        <v>0.9</v>
      </c>
      <c r="P301" s="125">
        <v>0</v>
      </c>
      <c r="Q301" s="126">
        <f t="shared" si="226"/>
        <v>1.8010000000000002</v>
      </c>
      <c r="R301" s="64">
        <f t="shared" si="227"/>
        <v>1287.7150000000001</v>
      </c>
    </row>
    <row r="302" spans="2:18" s="53" customFormat="1" x14ac:dyDescent="0.3">
      <c r="B302" s="54" t="str">
        <f>IF(TRIM(G302)&lt;&gt;"",COUNTA($G$66:G302)&amp;"","")</f>
        <v>152</v>
      </c>
      <c r="C302" s="168"/>
      <c r="D302" s="168"/>
      <c r="E302" s="168"/>
      <c r="F302" s="113" t="s">
        <v>267</v>
      </c>
      <c r="G302" s="1">
        <v>11</v>
      </c>
      <c r="H302" s="42">
        <v>65</v>
      </c>
      <c r="I302" s="5"/>
      <c r="J302" s="5">
        <f t="shared" si="224"/>
        <v>715</v>
      </c>
      <c r="K302" s="5" t="s">
        <v>73</v>
      </c>
      <c r="L302" s="152">
        <v>1.7000000000000001E-2</v>
      </c>
      <c r="M302" s="132">
        <v>53</v>
      </c>
      <c r="N302" s="126">
        <f t="shared" si="225"/>
        <v>0.90100000000000002</v>
      </c>
      <c r="O302" s="127">
        <v>1.2</v>
      </c>
      <c r="P302" s="125">
        <v>0</v>
      </c>
      <c r="Q302" s="126">
        <f t="shared" si="226"/>
        <v>2.101</v>
      </c>
      <c r="R302" s="64">
        <f t="shared" si="227"/>
        <v>1502.2149999999999</v>
      </c>
    </row>
    <row r="303" spans="2:18" s="53" customFormat="1" x14ac:dyDescent="0.3">
      <c r="B303" s="54" t="str">
        <f>IF(TRIM(G303)&lt;&gt;"",COUNTA($G$66:G303)&amp;"","")</f>
        <v>153</v>
      </c>
      <c r="C303" s="168"/>
      <c r="D303" s="168"/>
      <c r="E303" s="168"/>
      <c r="F303" s="113" t="s">
        <v>280</v>
      </c>
      <c r="G303" s="1">
        <v>11</v>
      </c>
      <c r="H303" s="42">
        <v>135</v>
      </c>
      <c r="I303" s="5"/>
      <c r="J303" s="5">
        <f t="shared" si="224"/>
        <v>1485</v>
      </c>
      <c r="K303" s="5" t="s">
        <v>73</v>
      </c>
      <c r="L303" s="152">
        <v>1.7000000000000001E-2</v>
      </c>
      <c r="M303" s="132">
        <v>53</v>
      </c>
      <c r="N303" s="126">
        <f t="shared" si="225"/>
        <v>0.90100000000000002</v>
      </c>
      <c r="O303" s="127">
        <v>1.25</v>
      </c>
      <c r="P303" s="125">
        <v>0</v>
      </c>
      <c r="Q303" s="126">
        <f t="shared" si="226"/>
        <v>2.1509999999999998</v>
      </c>
      <c r="R303" s="64">
        <f t="shared" si="227"/>
        <v>3194.2349999999997</v>
      </c>
    </row>
    <row r="304" spans="2:18" s="53" customFormat="1" x14ac:dyDescent="0.3">
      <c r="B304" s="54" t="str">
        <f>IF(TRIM(G304)&lt;&gt;"",COUNTA($G$66:G304)&amp;"","")</f>
        <v>154</v>
      </c>
      <c r="C304" s="168"/>
      <c r="D304" s="168"/>
      <c r="E304" s="168"/>
      <c r="F304" s="113" t="s">
        <v>281</v>
      </c>
      <c r="G304" s="1">
        <v>11</v>
      </c>
      <c r="H304" s="42">
        <v>180</v>
      </c>
      <c r="I304" s="5"/>
      <c r="J304" s="5">
        <f t="shared" si="224"/>
        <v>1980</v>
      </c>
      <c r="K304" s="5" t="s">
        <v>73</v>
      </c>
      <c r="L304" s="152">
        <v>1.7000000000000001E-2</v>
      </c>
      <c r="M304" s="132">
        <v>53</v>
      </c>
      <c r="N304" s="126">
        <f t="shared" si="225"/>
        <v>0.90100000000000002</v>
      </c>
      <c r="O304" s="127">
        <v>1.28</v>
      </c>
      <c r="P304" s="125">
        <v>0</v>
      </c>
      <c r="Q304" s="126">
        <f t="shared" si="226"/>
        <v>2.181</v>
      </c>
      <c r="R304" s="64">
        <f t="shared" si="227"/>
        <v>4318.38</v>
      </c>
    </row>
    <row r="305" spans="2:18" s="53" customFormat="1" x14ac:dyDescent="0.3">
      <c r="B305" s="54" t="str">
        <f>IF(TRIM(G305)&lt;&gt;"",COUNTA($G$66:G305)&amp;"","")</f>
        <v>155</v>
      </c>
      <c r="C305" s="168"/>
      <c r="D305" s="168"/>
      <c r="E305" s="168"/>
      <c r="F305" s="113" t="s">
        <v>283</v>
      </c>
      <c r="G305" s="1">
        <v>11</v>
      </c>
      <c r="H305" s="42">
        <v>150</v>
      </c>
      <c r="I305" s="5"/>
      <c r="J305" s="5">
        <f t="shared" si="224"/>
        <v>1650</v>
      </c>
      <c r="K305" s="5" t="s">
        <v>73</v>
      </c>
      <c r="L305" s="152">
        <v>1.7000000000000001E-2</v>
      </c>
      <c r="M305" s="132">
        <v>53</v>
      </c>
      <c r="N305" s="126">
        <f t="shared" si="225"/>
        <v>0.90100000000000002</v>
      </c>
      <c r="O305" s="127">
        <v>5.12</v>
      </c>
      <c r="P305" s="125">
        <v>0</v>
      </c>
      <c r="Q305" s="126">
        <f t="shared" si="226"/>
        <v>6.0209999999999999</v>
      </c>
      <c r="R305" s="64">
        <f t="shared" si="227"/>
        <v>9934.65</v>
      </c>
    </row>
    <row r="306" spans="2:18" s="53" customFormat="1" x14ac:dyDescent="0.3">
      <c r="B306" s="54" t="str">
        <f>IF(TRIM(G306)&lt;&gt;"",COUNTA($G$66:G306)&amp;"","")</f>
        <v>156</v>
      </c>
      <c r="C306" s="168"/>
      <c r="D306" s="168"/>
      <c r="E306" s="168"/>
      <c r="F306" s="113" t="s">
        <v>296</v>
      </c>
      <c r="G306" s="1">
        <v>11</v>
      </c>
      <c r="H306" s="42">
        <v>95</v>
      </c>
      <c r="I306" s="5"/>
      <c r="J306" s="5">
        <f t="shared" ref="J306" si="232">G306*H306</f>
        <v>1045</v>
      </c>
      <c r="K306" s="5" t="s">
        <v>73</v>
      </c>
      <c r="L306" s="152">
        <v>1.7000000000000001E-2</v>
      </c>
      <c r="M306" s="132">
        <v>53</v>
      </c>
      <c r="N306" s="126">
        <f t="shared" ref="N306" si="233">M306*L306</f>
        <v>0.90100000000000002</v>
      </c>
      <c r="O306" s="127">
        <v>6.25</v>
      </c>
      <c r="P306" s="125">
        <v>0</v>
      </c>
      <c r="Q306" s="126">
        <f t="shared" ref="Q306" si="234">P306+O306+N306</f>
        <v>7.1509999999999998</v>
      </c>
      <c r="R306" s="64">
        <f t="shared" ref="R306" si="235">Q306*J306</f>
        <v>7472.7950000000001</v>
      </c>
    </row>
    <row r="307" spans="2:18" s="53" customFormat="1" x14ac:dyDescent="0.3">
      <c r="B307" s="54" t="str">
        <f>IF(TRIM(G307)&lt;&gt;"",COUNTA($G$66:G307)&amp;"","")</f>
        <v>157</v>
      </c>
      <c r="C307" s="168"/>
      <c r="D307" s="168"/>
      <c r="E307" s="168"/>
      <c r="F307" s="113" t="s">
        <v>278</v>
      </c>
      <c r="G307" s="1">
        <v>11</v>
      </c>
      <c r="H307" s="42">
        <v>475</v>
      </c>
      <c r="I307" s="5"/>
      <c r="J307" s="5">
        <f t="shared" si="224"/>
        <v>5225</v>
      </c>
      <c r="K307" s="5" t="s">
        <v>73</v>
      </c>
      <c r="L307" s="152">
        <v>1.7000000000000001E-2</v>
      </c>
      <c r="M307" s="132">
        <v>53</v>
      </c>
      <c r="N307" s="126">
        <f t="shared" si="225"/>
        <v>0.90100000000000002</v>
      </c>
      <c r="O307" s="127">
        <v>1.32</v>
      </c>
      <c r="P307" s="125">
        <v>0</v>
      </c>
      <c r="Q307" s="126">
        <f t="shared" si="226"/>
        <v>2.2210000000000001</v>
      </c>
      <c r="R307" s="64">
        <f t="shared" si="227"/>
        <v>11604.725</v>
      </c>
    </row>
    <row r="308" spans="2:18" s="53" customFormat="1" x14ac:dyDescent="0.3">
      <c r="B308" s="54" t="str">
        <f>IF(TRIM(G308)&lt;&gt;"",COUNTA($G$66:G308)&amp;"","")</f>
        <v>158</v>
      </c>
      <c r="C308" s="168"/>
      <c r="D308" s="168"/>
      <c r="E308" s="168"/>
      <c r="F308" s="113" t="s">
        <v>273</v>
      </c>
      <c r="G308" s="1">
        <v>11</v>
      </c>
      <c r="H308" s="42">
        <v>165</v>
      </c>
      <c r="I308" s="127"/>
      <c r="J308" s="5">
        <f t="shared" si="224"/>
        <v>1815</v>
      </c>
      <c r="K308" s="5" t="s">
        <v>73</v>
      </c>
      <c r="L308" s="152">
        <v>1.7999999999999999E-2</v>
      </c>
      <c r="M308" s="132">
        <v>53</v>
      </c>
      <c r="N308" s="126">
        <f t="shared" si="225"/>
        <v>0.95399999999999996</v>
      </c>
      <c r="O308" s="127">
        <v>1.25</v>
      </c>
      <c r="P308" s="125">
        <v>0</v>
      </c>
      <c r="Q308" s="126">
        <f t="shared" si="226"/>
        <v>2.2039999999999997</v>
      </c>
      <c r="R308" s="64">
        <f t="shared" si="227"/>
        <v>4000.2599999999993</v>
      </c>
    </row>
    <row r="309" spans="2:18" s="53" customFormat="1" x14ac:dyDescent="0.3">
      <c r="B309" s="54" t="str">
        <f>IF(TRIM(G309)&lt;&gt;"",COUNTA($G$66:G309)&amp;"","")</f>
        <v>159</v>
      </c>
      <c r="C309" s="168"/>
      <c r="D309" s="168"/>
      <c r="E309" s="168"/>
      <c r="F309" s="113" t="s">
        <v>275</v>
      </c>
      <c r="G309" s="1">
        <v>11</v>
      </c>
      <c r="H309" s="42">
        <v>3770</v>
      </c>
      <c r="I309" s="127"/>
      <c r="J309" s="5">
        <f t="shared" si="224"/>
        <v>41470</v>
      </c>
      <c r="K309" s="5" t="s">
        <v>73</v>
      </c>
      <c r="L309" s="152">
        <v>1.7999999999999999E-2</v>
      </c>
      <c r="M309" s="132">
        <v>53</v>
      </c>
      <c r="N309" s="126">
        <f t="shared" si="225"/>
        <v>0.95399999999999996</v>
      </c>
      <c r="O309" s="127">
        <v>1.85</v>
      </c>
      <c r="P309" s="125">
        <v>0</v>
      </c>
      <c r="Q309" s="126">
        <f t="shared" si="226"/>
        <v>2.8040000000000003</v>
      </c>
      <c r="R309" s="64">
        <f t="shared" si="227"/>
        <v>116281.88</v>
      </c>
    </row>
    <row r="310" spans="2:18" s="53" customFormat="1" x14ac:dyDescent="0.3">
      <c r="B310" s="54" t="str">
        <f>IF(TRIM(G310)&lt;&gt;"",COUNTA($G$66:G310)&amp;"","")</f>
        <v>160</v>
      </c>
      <c r="C310" s="168"/>
      <c r="D310" s="168"/>
      <c r="E310" s="168"/>
      <c r="F310" s="113" t="s">
        <v>274</v>
      </c>
      <c r="G310" s="1">
        <v>11</v>
      </c>
      <c r="H310" s="42">
        <v>5385</v>
      </c>
      <c r="I310" s="127"/>
      <c r="J310" s="5">
        <f t="shared" si="224"/>
        <v>59235</v>
      </c>
      <c r="K310" s="5" t="s">
        <v>73</v>
      </c>
      <c r="L310" s="152">
        <v>1.7999999999999999E-2</v>
      </c>
      <c r="M310" s="132">
        <v>53</v>
      </c>
      <c r="N310" s="126">
        <f t="shared" si="225"/>
        <v>0.95399999999999996</v>
      </c>
      <c r="O310" s="127">
        <v>1.25</v>
      </c>
      <c r="P310" s="125">
        <v>0</v>
      </c>
      <c r="Q310" s="126">
        <f t="shared" si="226"/>
        <v>2.2039999999999997</v>
      </c>
      <c r="R310" s="64">
        <f t="shared" si="227"/>
        <v>130553.93999999999</v>
      </c>
    </row>
    <row r="311" spans="2:18" s="53" customFormat="1" x14ac:dyDescent="0.3">
      <c r="B311" s="54" t="str">
        <f>IF(TRIM(G311)&lt;&gt;"",COUNTA($G$66:G311)&amp;"","")</f>
        <v>161</v>
      </c>
      <c r="C311" s="168"/>
      <c r="D311" s="168"/>
      <c r="E311" s="168"/>
      <c r="F311" s="113" t="s">
        <v>287</v>
      </c>
      <c r="G311" s="1">
        <v>11</v>
      </c>
      <c r="H311" s="5">
        <v>3</v>
      </c>
      <c r="I311" s="5"/>
      <c r="J311" s="5">
        <f t="shared" si="224"/>
        <v>33</v>
      </c>
      <c r="K311" s="5" t="s">
        <v>168</v>
      </c>
      <c r="L311" s="152">
        <v>0.55000000000000004</v>
      </c>
      <c r="M311" s="132">
        <v>53</v>
      </c>
      <c r="N311" s="126">
        <f t="shared" si="225"/>
        <v>29.150000000000002</v>
      </c>
      <c r="O311" s="127">
        <v>24.08</v>
      </c>
      <c r="P311" s="125">
        <v>0</v>
      </c>
      <c r="Q311" s="126">
        <f t="shared" si="226"/>
        <v>53.230000000000004</v>
      </c>
      <c r="R311" s="64">
        <f t="shared" si="227"/>
        <v>1756.5900000000001</v>
      </c>
    </row>
    <row r="312" spans="2:18" s="53" customFormat="1" x14ac:dyDescent="0.3">
      <c r="B312" s="54" t="str">
        <f>IF(TRIM(G312)&lt;&gt;"",COUNTA($G$66:G312)&amp;"","")</f>
        <v>162</v>
      </c>
      <c r="C312" s="168"/>
      <c r="D312" s="168"/>
      <c r="E312" s="168"/>
      <c r="F312" s="113" t="s">
        <v>288</v>
      </c>
      <c r="G312" s="1">
        <v>11</v>
      </c>
      <c r="H312" s="5">
        <v>2</v>
      </c>
      <c r="I312" s="5"/>
      <c r="J312" s="5">
        <f t="shared" si="224"/>
        <v>22</v>
      </c>
      <c r="K312" s="5" t="s">
        <v>168</v>
      </c>
      <c r="L312" s="152">
        <v>0.55000000000000004</v>
      </c>
      <c r="M312" s="132">
        <v>53</v>
      </c>
      <c r="N312" s="126">
        <f t="shared" si="225"/>
        <v>29.150000000000002</v>
      </c>
      <c r="O312" s="127">
        <v>60.5</v>
      </c>
      <c r="P312" s="125">
        <v>0</v>
      </c>
      <c r="Q312" s="126">
        <f t="shared" si="226"/>
        <v>89.65</v>
      </c>
      <c r="R312" s="64">
        <f t="shared" si="227"/>
        <v>1972.3000000000002</v>
      </c>
    </row>
    <row r="313" spans="2:18" s="53" customFormat="1" x14ac:dyDescent="0.3">
      <c r="B313" s="54" t="str">
        <f>IF(TRIM(G313)&lt;&gt;"",COUNTA($G$66:G313)&amp;"","")</f>
        <v>163</v>
      </c>
      <c r="C313" s="168"/>
      <c r="D313" s="168"/>
      <c r="E313" s="168"/>
      <c r="F313" s="113" t="s">
        <v>286</v>
      </c>
      <c r="G313" s="1">
        <v>11</v>
      </c>
      <c r="H313" s="5">
        <v>28</v>
      </c>
      <c r="I313" s="5"/>
      <c r="J313" s="5">
        <f t="shared" ref="J313" si="236">G313*H313</f>
        <v>308</v>
      </c>
      <c r="K313" s="5" t="s">
        <v>168</v>
      </c>
      <c r="L313" s="152">
        <v>0.55000000000000004</v>
      </c>
      <c r="M313" s="132">
        <v>53</v>
      </c>
      <c r="N313" s="126">
        <f t="shared" ref="N313" si="237">M313*L313</f>
        <v>29.150000000000002</v>
      </c>
      <c r="O313" s="127">
        <v>18.149999999999999</v>
      </c>
      <c r="P313" s="125">
        <v>0</v>
      </c>
      <c r="Q313" s="126">
        <f t="shared" ref="Q313" si="238">P313+O313+N313</f>
        <v>47.3</v>
      </c>
      <c r="R313" s="64">
        <f t="shared" ref="R313" si="239">Q313*J313</f>
        <v>14568.4</v>
      </c>
    </row>
    <row r="314" spans="2:18" s="53" customFormat="1" x14ac:dyDescent="0.3">
      <c r="B314" s="54" t="str">
        <f>IF(TRIM(G314)&lt;&gt;"",COUNTA($G$66:G314)&amp;"","")</f>
        <v>164</v>
      </c>
      <c r="C314" s="168"/>
      <c r="D314" s="168"/>
      <c r="E314" s="168"/>
      <c r="F314" s="113" t="s">
        <v>268</v>
      </c>
      <c r="G314" s="1">
        <v>11</v>
      </c>
      <c r="H314" s="5">
        <v>29</v>
      </c>
      <c r="I314" s="5"/>
      <c r="J314" s="5">
        <f t="shared" si="224"/>
        <v>319</v>
      </c>
      <c r="K314" s="5" t="s">
        <v>168</v>
      </c>
      <c r="L314" s="152">
        <v>0.55000000000000004</v>
      </c>
      <c r="M314" s="132">
        <v>53</v>
      </c>
      <c r="N314" s="126">
        <f t="shared" si="225"/>
        <v>29.150000000000002</v>
      </c>
      <c r="O314" s="127">
        <v>35.32</v>
      </c>
      <c r="P314" s="125">
        <v>0</v>
      </c>
      <c r="Q314" s="126">
        <f t="shared" si="226"/>
        <v>64.47</v>
      </c>
      <c r="R314" s="64">
        <f t="shared" si="227"/>
        <v>20565.93</v>
      </c>
    </row>
    <row r="315" spans="2:18" s="53" customFormat="1" x14ac:dyDescent="0.3">
      <c r="B315" s="54" t="str">
        <f>IF(TRIM(G315)&lt;&gt;"",COUNTA($G$66:G315)&amp;"","")</f>
        <v>165</v>
      </c>
      <c r="C315" s="168"/>
      <c r="D315" s="168"/>
      <c r="E315" s="168"/>
      <c r="F315" s="113" t="s">
        <v>269</v>
      </c>
      <c r="G315" s="1">
        <v>11</v>
      </c>
      <c r="H315" s="5">
        <v>19</v>
      </c>
      <c r="I315" s="5"/>
      <c r="J315" s="5">
        <f t="shared" si="224"/>
        <v>209</v>
      </c>
      <c r="K315" s="5" t="s">
        <v>168</v>
      </c>
      <c r="L315" s="152">
        <v>0.55000000000000004</v>
      </c>
      <c r="M315" s="132">
        <v>53</v>
      </c>
      <c r="N315" s="126">
        <f t="shared" si="225"/>
        <v>29.150000000000002</v>
      </c>
      <c r="O315" s="127">
        <v>29.26</v>
      </c>
      <c r="P315" s="125">
        <v>0</v>
      </c>
      <c r="Q315" s="126">
        <f t="shared" si="226"/>
        <v>58.410000000000004</v>
      </c>
      <c r="R315" s="64">
        <f t="shared" si="227"/>
        <v>12207.69</v>
      </c>
    </row>
    <row r="316" spans="2:18" s="53" customFormat="1" x14ac:dyDescent="0.3">
      <c r="B316" s="54" t="str">
        <f>IF(TRIM(G316)&lt;&gt;"",COUNTA($G$66:G316)&amp;"","")</f>
        <v>166</v>
      </c>
      <c r="C316" s="168"/>
      <c r="D316" s="168"/>
      <c r="E316" s="168"/>
      <c r="F316" s="113" t="s">
        <v>270</v>
      </c>
      <c r="G316" s="1">
        <v>11</v>
      </c>
      <c r="H316" s="5">
        <v>486</v>
      </c>
      <c r="I316" s="5"/>
      <c r="J316" s="5">
        <f t="shared" ref="J316" si="240">G316*H316</f>
        <v>5346</v>
      </c>
      <c r="K316" s="5" t="s">
        <v>168</v>
      </c>
      <c r="L316" s="152">
        <v>0.55000000000000004</v>
      </c>
      <c r="M316" s="132">
        <v>53</v>
      </c>
      <c r="N316" s="126">
        <f t="shared" ref="N316" si="241">M316*L316</f>
        <v>29.150000000000002</v>
      </c>
      <c r="O316" s="127">
        <v>20</v>
      </c>
      <c r="P316" s="125">
        <v>0</v>
      </c>
      <c r="Q316" s="126">
        <f t="shared" ref="Q316" si="242">P316+O316+N316</f>
        <v>49.150000000000006</v>
      </c>
      <c r="R316" s="64">
        <f t="shared" ref="R316" si="243">Q316*J316</f>
        <v>262755.90000000002</v>
      </c>
    </row>
    <row r="317" spans="2:18" s="53" customFormat="1" x14ac:dyDescent="0.3">
      <c r="B317" s="54" t="str">
        <f>IF(TRIM(G317)&lt;&gt;"",COUNTA($G$66:G317)&amp;"","")</f>
        <v>167</v>
      </c>
      <c r="C317" s="168"/>
      <c r="D317" s="168"/>
      <c r="E317" s="168"/>
      <c r="F317" s="113" t="s">
        <v>285</v>
      </c>
      <c r="G317" s="1">
        <v>11</v>
      </c>
      <c r="H317" s="5">
        <v>31</v>
      </c>
      <c r="I317" s="5"/>
      <c r="J317" s="5">
        <f t="shared" si="224"/>
        <v>341</v>
      </c>
      <c r="K317" s="5" t="s">
        <v>168</v>
      </c>
      <c r="L317" s="152">
        <v>0.55000000000000004</v>
      </c>
      <c r="M317" s="132">
        <v>53</v>
      </c>
      <c r="N317" s="126">
        <f t="shared" si="225"/>
        <v>29.150000000000002</v>
      </c>
      <c r="O317" s="127">
        <v>22.25</v>
      </c>
      <c r="P317" s="125">
        <v>0</v>
      </c>
      <c r="Q317" s="126">
        <f t="shared" si="226"/>
        <v>51.400000000000006</v>
      </c>
      <c r="R317" s="64">
        <f t="shared" si="227"/>
        <v>17527.400000000001</v>
      </c>
    </row>
    <row r="318" spans="2:18" x14ac:dyDescent="0.3">
      <c r="B318" s="7" t="str">
        <f>IF(TRIM(H318)&lt;&gt;"",COUNTA($H$66:H318)&amp;"","")</f>
        <v/>
      </c>
      <c r="C318" s="161" t="s">
        <v>175</v>
      </c>
      <c r="D318" s="161"/>
      <c r="E318" s="161"/>
      <c r="F318" s="38" t="s">
        <v>85</v>
      </c>
      <c r="G318" s="2"/>
      <c r="H318" s="42"/>
      <c r="I318" s="5"/>
      <c r="J318" s="5"/>
      <c r="K318" s="5"/>
      <c r="L318" s="8"/>
      <c r="M318" s="8"/>
      <c r="N318" s="8"/>
      <c r="O318" s="91"/>
      <c r="P318" s="8"/>
      <c r="Q318" s="8"/>
      <c r="R318" s="64"/>
    </row>
    <row r="319" spans="2:18" s="53" customFormat="1" x14ac:dyDescent="0.3">
      <c r="B319" s="54" t="str">
        <f>IF(TRIM(G319)&lt;&gt;"",COUNTA($G$66:G319)&amp;"","")</f>
        <v>168</v>
      </c>
      <c r="C319" s="162"/>
      <c r="D319" s="162"/>
      <c r="E319" s="162"/>
      <c r="F319" s="60" t="s">
        <v>307</v>
      </c>
      <c r="G319" s="42">
        <v>11</v>
      </c>
      <c r="H319" s="42">
        <v>9120</v>
      </c>
      <c r="I319" s="5"/>
      <c r="J319" s="5">
        <f>G319*H319</f>
        <v>100320</v>
      </c>
      <c r="K319" s="5" t="s">
        <v>73</v>
      </c>
      <c r="L319" s="152">
        <v>1.4E-2</v>
      </c>
      <c r="M319" s="132">
        <v>53</v>
      </c>
      <c r="N319" s="126">
        <f t="shared" ref="N319:N320" si="244">M319*L319</f>
        <v>0.74199999999999999</v>
      </c>
      <c r="O319" s="127">
        <v>0.85</v>
      </c>
      <c r="P319" s="125">
        <v>0</v>
      </c>
      <c r="Q319" s="126">
        <f t="shared" ref="Q319:Q320" si="245">P319+O319+N319</f>
        <v>1.5920000000000001</v>
      </c>
      <c r="R319" s="64">
        <f t="shared" ref="R319:R320" si="246">Q319*J319</f>
        <v>159709.44</v>
      </c>
    </row>
    <row r="320" spans="2:18" s="53" customFormat="1" x14ac:dyDescent="0.3">
      <c r="B320" s="54" t="str">
        <f>IF(TRIM(G320)&lt;&gt;"",COUNTA($G$66:G320)&amp;"","")</f>
        <v>169</v>
      </c>
      <c r="C320" s="163"/>
      <c r="D320" s="163"/>
      <c r="E320" s="163"/>
      <c r="F320" s="60" t="s">
        <v>308</v>
      </c>
      <c r="G320" s="42">
        <v>11</v>
      </c>
      <c r="H320" s="42">
        <v>4011</v>
      </c>
      <c r="I320" s="5"/>
      <c r="J320" s="5">
        <f>G320*H320</f>
        <v>44121</v>
      </c>
      <c r="K320" s="5" t="s">
        <v>73</v>
      </c>
      <c r="L320" s="152">
        <v>1.4E-2</v>
      </c>
      <c r="M320" s="132">
        <v>53</v>
      </c>
      <c r="N320" s="126">
        <f t="shared" si="244"/>
        <v>0.74199999999999999</v>
      </c>
      <c r="O320" s="127">
        <v>0.85</v>
      </c>
      <c r="P320" s="125">
        <v>0</v>
      </c>
      <c r="Q320" s="126">
        <f t="shared" si="245"/>
        <v>1.5920000000000001</v>
      </c>
      <c r="R320" s="64">
        <f t="shared" si="246"/>
        <v>70240.631999999998</v>
      </c>
    </row>
    <row r="321" spans="2:18" x14ac:dyDescent="0.3">
      <c r="B321" s="7" t="str">
        <f>IF(TRIM(H321)&lt;&gt;"",COUNTA($H$66:H321)&amp;"","")</f>
        <v/>
      </c>
      <c r="C321" s="161" t="s">
        <v>175</v>
      </c>
      <c r="D321" s="161"/>
      <c r="E321" s="161"/>
      <c r="F321" s="38" t="s">
        <v>142</v>
      </c>
      <c r="G321" s="2"/>
      <c r="H321" s="42"/>
      <c r="I321" s="5"/>
      <c r="J321" s="5"/>
      <c r="K321" s="5"/>
      <c r="L321" s="8"/>
      <c r="M321" s="8"/>
      <c r="N321" s="8"/>
      <c r="O321" s="91"/>
      <c r="P321" s="8"/>
      <c r="Q321" s="8"/>
      <c r="R321" s="64"/>
    </row>
    <row r="322" spans="2:18" s="53" customFormat="1" x14ac:dyDescent="0.3">
      <c r="B322" s="54" t="str">
        <f>IF(TRIM(G322)&lt;&gt;"",COUNTA($G$66:G322)&amp;"","")</f>
        <v>170</v>
      </c>
      <c r="C322" s="162"/>
      <c r="D322" s="162"/>
      <c r="E322" s="162"/>
      <c r="F322" s="60" t="s">
        <v>302</v>
      </c>
      <c r="G322" s="1">
        <v>11</v>
      </c>
      <c r="H322" s="42">
        <v>1610</v>
      </c>
      <c r="I322" s="5"/>
      <c r="J322" s="5">
        <f>G322*H322</f>
        <v>17710</v>
      </c>
      <c r="K322" s="5" t="s">
        <v>73</v>
      </c>
      <c r="L322" s="152">
        <v>1.4E-2</v>
      </c>
      <c r="M322" s="132">
        <v>53</v>
      </c>
      <c r="N322" s="126">
        <f t="shared" ref="N322:N323" si="247">M322*L322</f>
        <v>0.74199999999999999</v>
      </c>
      <c r="O322" s="127">
        <v>0.95</v>
      </c>
      <c r="P322" s="125">
        <v>0</v>
      </c>
      <c r="Q322" s="126">
        <f t="shared" ref="Q322:Q323" si="248">P322+O322+N322</f>
        <v>1.6919999999999999</v>
      </c>
      <c r="R322" s="64">
        <f t="shared" ref="R322:R323" si="249">Q322*J322</f>
        <v>29965.32</v>
      </c>
    </row>
    <row r="323" spans="2:18" s="53" customFormat="1" x14ac:dyDescent="0.3">
      <c r="B323" s="54" t="str">
        <f>IF(TRIM(G323)&lt;&gt;"",COUNTA($G$66:G323)&amp;"","")</f>
        <v>171</v>
      </c>
      <c r="C323" s="163"/>
      <c r="D323" s="163"/>
      <c r="E323" s="163"/>
      <c r="F323" s="60" t="s">
        <v>303</v>
      </c>
      <c r="G323" s="42">
        <v>11</v>
      </c>
      <c r="H323" s="42">
        <v>705</v>
      </c>
      <c r="I323" s="5"/>
      <c r="J323" s="5">
        <f>G323*H323</f>
        <v>7755</v>
      </c>
      <c r="K323" s="5" t="s">
        <v>73</v>
      </c>
      <c r="L323" s="152">
        <v>1.4E-2</v>
      </c>
      <c r="M323" s="132">
        <v>53</v>
      </c>
      <c r="N323" s="126">
        <f t="shared" si="247"/>
        <v>0.74199999999999999</v>
      </c>
      <c r="O323" s="127">
        <v>0.95</v>
      </c>
      <c r="P323" s="125">
        <v>0</v>
      </c>
      <c r="Q323" s="126">
        <f t="shared" si="248"/>
        <v>1.6919999999999999</v>
      </c>
      <c r="R323" s="64">
        <f t="shared" si="249"/>
        <v>13121.46</v>
      </c>
    </row>
    <row r="324" spans="2:18" x14ac:dyDescent="0.3">
      <c r="B324" s="7" t="str">
        <f>IF(TRIM(H324)&lt;&gt;"",COUNTA($H$66:H324)&amp;"","")</f>
        <v/>
      </c>
      <c r="C324" s="161" t="s">
        <v>175</v>
      </c>
      <c r="D324" s="166"/>
      <c r="E324" s="166"/>
      <c r="F324" s="38" t="s">
        <v>141</v>
      </c>
      <c r="G324" s="2"/>
      <c r="H324" s="42"/>
      <c r="I324" s="5"/>
      <c r="J324" s="5"/>
      <c r="K324" s="5"/>
      <c r="L324" s="8"/>
      <c r="M324" s="8"/>
      <c r="N324" s="8"/>
      <c r="O324" s="91"/>
      <c r="P324" s="8"/>
      <c r="Q324" s="8"/>
      <c r="R324" s="64"/>
    </row>
    <row r="325" spans="2:18" s="53" customFormat="1" x14ac:dyDescent="0.3">
      <c r="B325" s="54" t="str">
        <f>IF(TRIM(G325)&lt;&gt;"",COUNTA($G$66:G325)&amp;"","")</f>
        <v>172</v>
      </c>
      <c r="C325" s="162"/>
      <c r="D325" s="167"/>
      <c r="E325" s="167"/>
      <c r="F325" s="60" t="s">
        <v>307</v>
      </c>
      <c r="G325" s="42">
        <v>11</v>
      </c>
      <c r="H325" s="42">
        <v>9830</v>
      </c>
      <c r="I325" s="5"/>
      <c r="J325" s="5">
        <f>G325*H325</f>
        <v>108130</v>
      </c>
      <c r="K325" s="5" t="s">
        <v>73</v>
      </c>
      <c r="L325" s="152">
        <v>1.4E-2</v>
      </c>
      <c r="M325" s="132">
        <v>53</v>
      </c>
      <c r="N325" s="126">
        <f t="shared" ref="N325:N326" si="250">M325*L325</f>
        <v>0.74199999999999999</v>
      </c>
      <c r="O325" s="127">
        <v>0.85</v>
      </c>
      <c r="P325" s="125">
        <v>0</v>
      </c>
      <c r="Q325" s="126">
        <f t="shared" ref="Q325:Q326" si="251">P325+O325+N325</f>
        <v>1.5920000000000001</v>
      </c>
      <c r="R325" s="64">
        <f t="shared" ref="R325:R326" si="252">Q325*J325</f>
        <v>172142.96000000002</v>
      </c>
    </row>
    <row r="326" spans="2:18" s="53" customFormat="1" x14ac:dyDescent="0.3">
      <c r="B326" s="54" t="str">
        <f>IF(TRIM(G326)&lt;&gt;"",COUNTA($G$66:G326)&amp;"","")</f>
        <v>173</v>
      </c>
      <c r="C326" s="163"/>
      <c r="D326" s="170"/>
      <c r="E326" s="170"/>
      <c r="F326" s="60" t="s">
        <v>308</v>
      </c>
      <c r="G326" s="42">
        <v>11</v>
      </c>
      <c r="H326" s="42">
        <v>4320</v>
      </c>
      <c r="I326" s="5"/>
      <c r="J326" s="5">
        <f>G326*H326</f>
        <v>47520</v>
      </c>
      <c r="K326" s="5" t="s">
        <v>73</v>
      </c>
      <c r="L326" s="152">
        <v>1.4E-2</v>
      </c>
      <c r="M326" s="132">
        <v>53</v>
      </c>
      <c r="N326" s="126">
        <f t="shared" si="250"/>
        <v>0.74199999999999999</v>
      </c>
      <c r="O326" s="127">
        <v>0.85</v>
      </c>
      <c r="P326" s="125">
        <v>0</v>
      </c>
      <c r="Q326" s="126">
        <f t="shared" si="251"/>
        <v>1.5920000000000001</v>
      </c>
      <c r="R326" s="64">
        <f t="shared" si="252"/>
        <v>75651.840000000011</v>
      </c>
    </row>
    <row r="327" spans="2:18" ht="15" customHeight="1" x14ac:dyDescent="0.3">
      <c r="B327" s="7" t="str">
        <f>IF(TRIM(H327)&lt;&gt;"",COUNTA($H$66:H327)&amp;"","")</f>
        <v/>
      </c>
      <c r="C327" s="161" t="s">
        <v>175</v>
      </c>
      <c r="D327" s="161"/>
      <c r="E327" s="161"/>
      <c r="F327" s="38" t="s">
        <v>137</v>
      </c>
      <c r="G327" s="2"/>
      <c r="H327" s="42"/>
      <c r="I327" s="5"/>
      <c r="J327" s="5"/>
      <c r="K327" s="5"/>
      <c r="L327" s="8"/>
      <c r="M327" s="8"/>
      <c r="N327" s="8"/>
      <c r="O327" s="91"/>
      <c r="P327" s="8"/>
      <c r="Q327" s="8"/>
      <c r="R327" s="64"/>
    </row>
    <row r="328" spans="2:18" s="53" customFormat="1" x14ac:dyDescent="0.3">
      <c r="B328" s="54" t="str">
        <f>IF(TRIM(G328)&lt;&gt;"",COUNTA($G$66:G328)&amp;"","")</f>
        <v>174</v>
      </c>
      <c r="C328" s="162"/>
      <c r="D328" s="162"/>
      <c r="E328" s="162"/>
      <c r="F328" s="60" t="s">
        <v>302</v>
      </c>
      <c r="G328" s="1">
        <v>11</v>
      </c>
      <c r="H328" s="42">
        <v>6755</v>
      </c>
      <c r="I328" s="5"/>
      <c r="J328" s="5">
        <f>G328*H328</f>
        <v>74305</v>
      </c>
      <c r="K328" s="5" t="s">
        <v>73</v>
      </c>
      <c r="L328" s="152">
        <v>1.4E-2</v>
      </c>
      <c r="M328" s="132">
        <v>53</v>
      </c>
      <c r="N328" s="126">
        <f t="shared" ref="N328:N329" si="253">M328*L328</f>
        <v>0.74199999999999999</v>
      </c>
      <c r="O328" s="127">
        <v>0.95</v>
      </c>
      <c r="P328" s="125">
        <v>0</v>
      </c>
      <c r="Q328" s="126">
        <f t="shared" ref="Q328:Q329" si="254">P328+O328+N328</f>
        <v>1.6919999999999999</v>
      </c>
      <c r="R328" s="64">
        <f t="shared" ref="R328:R329" si="255">Q328*J328</f>
        <v>125724.06</v>
      </c>
    </row>
    <row r="329" spans="2:18" s="53" customFormat="1" x14ac:dyDescent="0.3">
      <c r="B329" s="54" t="str">
        <f>IF(TRIM(G329)&lt;&gt;"",COUNTA($G$66:G329)&amp;"","")</f>
        <v>175</v>
      </c>
      <c r="C329" s="163"/>
      <c r="D329" s="163"/>
      <c r="E329" s="163"/>
      <c r="F329" s="60" t="s">
        <v>303</v>
      </c>
      <c r="G329" s="42">
        <v>11</v>
      </c>
      <c r="H329" s="42">
        <v>2970</v>
      </c>
      <c r="I329" s="5"/>
      <c r="J329" s="5">
        <f>G329*H329</f>
        <v>32670</v>
      </c>
      <c r="K329" s="5" t="s">
        <v>73</v>
      </c>
      <c r="L329" s="152">
        <v>1.4E-2</v>
      </c>
      <c r="M329" s="132">
        <v>53</v>
      </c>
      <c r="N329" s="126">
        <f t="shared" si="253"/>
        <v>0.74199999999999999</v>
      </c>
      <c r="O329" s="127">
        <v>0.95</v>
      </c>
      <c r="P329" s="125">
        <v>0</v>
      </c>
      <c r="Q329" s="126">
        <f t="shared" si="254"/>
        <v>1.6919999999999999</v>
      </c>
      <c r="R329" s="64">
        <f t="shared" si="255"/>
        <v>55277.64</v>
      </c>
    </row>
    <row r="330" spans="2:18" s="32" customFormat="1" x14ac:dyDescent="0.3">
      <c r="B330" s="54" t="str">
        <f>IF(TRIM(H330)&lt;&gt;"",COUNTA($H$66:H330)&amp;"","")</f>
        <v>184</v>
      </c>
      <c r="C330" s="164"/>
      <c r="D330" s="164"/>
      <c r="E330" s="164"/>
      <c r="F330" s="119" t="s">
        <v>201</v>
      </c>
      <c r="G330" s="1">
        <v>11</v>
      </c>
      <c r="H330" s="122">
        <v>2179</v>
      </c>
      <c r="I330" s="123"/>
      <c r="J330" s="5">
        <f t="shared" ref="J330:J332" si="256">G330*H330</f>
        <v>23969</v>
      </c>
      <c r="K330" s="123" t="s">
        <v>73</v>
      </c>
      <c r="L330" s="152">
        <v>2.1999999999999999E-2</v>
      </c>
      <c r="M330" s="126">
        <v>53</v>
      </c>
      <c r="N330" s="126">
        <f t="shared" ref="N330:N332" si="257">M330*L330</f>
        <v>1.1659999999999999</v>
      </c>
      <c r="O330" s="127">
        <v>1.65</v>
      </c>
      <c r="P330" s="125">
        <v>0</v>
      </c>
      <c r="Q330" s="126">
        <f t="shared" ref="Q330:Q332" si="258">P330+O330+N330</f>
        <v>2.8159999999999998</v>
      </c>
      <c r="R330" s="64">
        <f t="shared" ref="R330:R332" si="259">Q330*J330</f>
        <v>67496.703999999998</v>
      </c>
    </row>
    <row r="331" spans="2:18" s="53" customFormat="1" x14ac:dyDescent="0.3">
      <c r="B331" s="54" t="str">
        <f>IF(TRIM(H331)&lt;&gt;"",COUNTA($H$66:H331)&amp;"","")</f>
        <v>185</v>
      </c>
      <c r="C331" s="168"/>
      <c r="D331" s="168"/>
      <c r="E331" s="168"/>
      <c r="F331" s="119" t="s">
        <v>202</v>
      </c>
      <c r="G331" s="1">
        <v>11</v>
      </c>
      <c r="H331" s="122">
        <v>1529</v>
      </c>
      <c r="I331" s="123"/>
      <c r="J331" s="5">
        <f t="shared" si="256"/>
        <v>16819</v>
      </c>
      <c r="K331" s="123" t="s">
        <v>73</v>
      </c>
      <c r="L331" s="152">
        <v>2.1999999999999999E-2</v>
      </c>
      <c r="M331" s="126">
        <v>53</v>
      </c>
      <c r="N331" s="126">
        <f t="shared" si="257"/>
        <v>1.1659999999999999</v>
      </c>
      <c r="O331" s="127">
        <v>1.65</v>
      </c>
      <c r="P331" s="125">
        <v>0</v>
      </c>
      <c r="Q331" s="126">
        <f t="shared" si="258"/>
        <v>2.8159999999999998</v>
      </c>
      <c r="R331" s="64">
        <f t="shared" si="259"/>
        <v>47362.303999999996</v>
      </c>
    </row>
    <row r="332" spans="2:18" s="53" customFormat="1" x14ac:dyDescent="0.3">
      <c r="B332" s="54" t="str">
        <f>IF(TRIM(H332)&lt;&gt;"",COUNTA($H$66:H332)&amp;"","")</f>
        <v>186</v>
      </c>
      <c r="C332" s="165"/>
      <c r="D332" s="165"/>
      <c r="E332" s="165"/>
      <c r="F332" s="119" t="s">
        <v>208</v>
      </c>
      <c r="G332" s="1">
        <v>11</v>
      </c>
      <c r="H332" s="122">
        <v>255</v>
      </c>
      <c r="I332" s="123"/>
      <c r="J332" s="5">
        <f t="shared" si="256"/>
        <v>2805</v>
      </c>
      <c r="K332" s="123" t="s">
        <v>73</v>
      </c>
      <c r="L332" s="152">
        <v>2.1999999999999999E-2</v>
      </c>
      <c r="M332" s="126">
        <v>53</v>
      </c>
      <c r="N332" s="126">
        <f t="shared" si="257"/>
        <v>1.1659999999999999</v>
      </c>
      <c r="O332" s="127">
        <v>1.85</v>
      </c>
      <c r="P332" s="125">
        <v>0</v>
      </c>
      <c r="Q332" s="126">
        <f t="shared" si="258"/>
        <v>3.016</v>
      </c>
      <c r="R332" s="64">
        <f t="shared" si="259"/>
        <v>8459.8799999999992</v>
      </c>
    </row>
    <row r="333" spans="2:18" s="32" customFormat="1" x14ac:dyDescent="0.3">
      <c r="B333" s="156" t="str">
        <f>IF(TRIM(G333)&lt;&gt;"",COUNTA($G$66:G333)&amp;"","")</f>
        <v/>
      </c>
      <c r="C333" s="143"/>
      <c r="D333" s="146"/>
      <c r="E333" s="155">
        <v>61000</v>
      </c>
      <c r="F333" s="31" t="s">
        <v>304</v>
      </c>
      <c r="G333" s="144"/>
      <c r="H333" s="143"/>
      <c r="I333" s="143"/>
      <c r="J333" s="143"/>
      <c r="K333" s="143"/>
      <c r="L333" s="143"/>
      <c r="M333" s="145"/>
      <c r="N333" s="143"/>
      <c r="O333" s="143"/>
      <c r="P333" s="20"/>
      <c r="Q333" s="20"/>
      <c r="R333" s="63"/>
    </row>
    <row r="334" spans="2:18" s="53" customFormat="1" ht="27.6" x14ac:dyDescent="0.3">
      <c r="B334" s="54" t="str">
        <f>IF(TRIM(G334)&lt;&gt;"",COUNTA($G$66:G334)&amp;"","")</f>
        <v>179</v>
      </c>
      <c r="C334" s="164"/>
      <c r="D334" s="164"/>
      <c r="E334" s="164"/>
      <c r="F334" s="113" t="s">
        <v>316</v>
      </c>
      <c r="G334" s="5">
        <v>11</v>
      </c>
      <c r="H334" s="5">
        <v>7935</v>
      </c>
      <c r="I334" s="5"/>
      <c r="J334" s="5">
        <f t="shared" ref="J334:J335" si="260">G334*H334</f>
        <v>87285</v>
      </c>
      <c r="K334" s="5" t="s">
        <v>46</v>
      </c>
      <c r="L334" s="152">
        <v>1.0999999999999999E-2</v>
      </c>
      <c r="M334" s="132">
        <v>53</v>
      </c>
      <c r="N334" s="126">
        <f t="shared" ref="N334:N335" si="261">M334*L334</f>
        <v>0.58299999999999996</v>
      </c>
      <c r="O334" s="127">
        <v>0.75</v>
      </c>
      <c r="P334" s="125">
        <v>0</v>
      </c>
      <c r="Q334" s="126">
        <f t="shared" ref="Q334:Q335" si="262">P334+O334+N334</f>
        <v>1.333</v>
      </c>
      <c r="R334" s="64">
        <f t="shared" ref="R334:R335" si="263">Q334*J334</f>
        <v>116350.905</v>
      </c>
    </row>
    <row r="335" spans="2:18" s="53" customFormat="1" ht="27.6" x14ac:dyDescent="0.3">
      <c r="B335" s="54" t="str">
        <f>IF(TRIM(G335)&lt;&gt;"",COUNTA($G$66:G335)&amp;"","")</f>
        <v>180</v>
      </c>
      <c r="C335" s="165"/>
      <c r="D335" s="165"/>
      <c r="E335" s="165"/>
      <c r="F335" s="113" t="s">
        <v>317</v>
      </c>
      <c r="G335" s="5">
        <v>11</v>
      </c>
      <c r="H335" s="5">
        <v>9840</v>
      </c>
      <c r="I335" s="5"/>
      <c r="J335" s="5">
        <f t="shared" si="260"/>
        <v>108240</v>
      </c>
      <c r="K335" s="5" t="s">
        <v>46</v>
      </c>
      <c r="L335" s="152">
        <v>1.0999999999999999E-2</v>
      </c>
      <c r="M335" s="132">
        <v>53</v>
      </c>
      <c r="N335" s="126">
        <f t="shared" si="261"/>
        <v>0.58299999999999996</v>
      </c>
      <c r="O335" s="127">
        <v>0.67</v>
      </c>
      <c r="P335" s="125">
        <v>0</v>
      </c>
      <c r="Q335" s="126">
        <f t="shared" si="262"/>
        <v>1.2530000000000001</v>
      </c>
      <c r="R335" s="64">
        <f t="shared" si="263"/>
        <v>135624.72</v>
      </c>
    </row>
    <row r="336" spans="2:18" s="53" customFormat="1" x14ac:dyDescent="0.3">
      <c r="B336" s="54" t="str">
        <f>IF(TRIM(G336)&lt;&gt;"",COUNTA($G$66:G336)&amp;"","")</f>
        <v/>
      </c>
      <c r="C336" s="161" t="s">
        <v>175</v>
      </c>
      <c r="D336" s="161"/>
      <c r="E336" s="161"/>
      <c r="F336" s="38" t="s">
        <v>137</v>
      </c>
      <c r="G336" s="120"/>
      <c r="H336" s="121"/>
      <c r="I336" s="121"/>
      <c r="J336" s="8"/>
      <c r="K336" s="112"/>
      <c r="L336" s="8"/>
      <c r="M336" s="8"/>
      <c r="N336" s="8"/>
      <c r="O336" s="91"/>
      <c r="P336" s="8"/>
      <c r="Q336" s="8"/>
      <c r="R336" s="64"/>
    </row>
    <row r="337" spans="2:18" s="53" customFormat="1" ht="27.6" x14ac:dyDescent="0.3">
      <c r="B337" s="54" t="str">
        <f>IF(TRIM(G337)&lt;&gt;"",COUNTA($G$66:G337)&amp;"","")</f>
        <v>181</v>
      </c>
      <c r="C337" s="162"/>
      <c r="D337" s="162"/>
      <c r="E337" s="162"/>
      <c r="F337" s="157" t="s">
        <v>318</v>
      </c>
      <c r="G337" s="122">
        <v>11</v>
      </c>
      <c r="H337" s="123">
        <v>8995</v>
      </c>
      <c r="I337" s="123"/>
      <c r="J337" s="5">
        <f t="shared" ref="J337" si="264">G337*H337</f>
        <v>98945</v>
      </c>
      <c r="K337" s="132" t="s">
        <v>46</v>
      </c>
      <c r="L337" s="130">
        <v>1.2E-2</v>
      </c>
      <c r="M337" s="132">
        <v>53</v>
      </c>
      <c r="N337" s="126">
        <f t="shared" ref="N337" si="265">M337*L337</f>
        <v>0.63600000000000001</v>
      </c>
      <c r="O337" s="133">
        <v>0.75</v>
      </c>
      <c r="P337" s="125">
        <v>0</v>
      </c>
      <c r="Q337" s="126">
        <f t="shared" ref="Q337" si="266">P337+O337+N337</f>
        <v>1.3860000000000001</v>
      </c>
      <c r="R337" s="64">
        <f t="shared" ref="R337" si="267">Q337*J337</f>
        <v>137137.77000000002</v>
      </c>
    </row>
    <row r="338" spans="2:18" s="53" customFormat="1" ht="14.4" thickBot="1" x14ac:dyDescent="0.35">
      <c r="B338" s="54" t="str">
        <f>IF(TRIM(H338)&lt;&gt;"",COUNTA($H$66:H338)&amp;"","")</f>
        <v/>
      </c>
      <c r="C338" s="55"/>
      <c r="D338" s="55"/>
      <c r="E338" s="55"/>
      <c r="F338" s="24" t="s">
        <v>7</v>
      </c>
      <c r="G338" s="49"/>
      <c r="H338" s="34"/>
      <c r="I338" s="34"/>
      <c r="J338" s="51"/>
      <c r="K338" s="51"/>
      <c r="L338" s="26"/>
      <c r="M338" s="92"/>
      <c r="N338" s="51"/>
      <c r="O338" s="26"/>
      <c r="P338" s="51"/>
      <c r="Q338" s="26"/>
      <c r="R338" s="66">
        <f>SUM(R295:R337)</f>
        <v>1868108.1099999999</v>
      </c>
    </row>
    <row r="339" spans="2:18" s="53" customFormat="1" x14ac:dyDescent="0.3">
      <c r="B339" s="54" t="str">
        <f>IF(TRIM(H339)&lt;&gt;"",COUNTA($H$66:H339)&amp;"","")</f>
        <v/>
      </c>
      <c r="C339" s="55"/>
      <c r="D339" s="55"/>
      <c r="E339" s="55"/>
      <c r="F339" s="113"/>
      <c r="G339" s="50"/>
      <c r="H339" s="35"/>
      <c r="I339" s="35"/>
      <c r="J339" s="52"/>
      <c r="K339" s="52"/>
      <c r="L339" s="147"/>
      <c r="M339" s="148"/>
      <c r="N339" s="52"/>
      <c r="O339" s="147"/>
      <c r="P339" s="8"/>
      <c r="Q339" s="37"/>
      <c r="R339" s="69"/>
    </row>
    <row r="340" spans="2:18" s="53" customFormat="1" x14ac:dyDescent="0.3">
      <c r="B340" s="54" t="str">
        <f>IF(TRIM(H340)&lt;&gt;"",COUNTA($H$66:H340)&amp;"","")</f>
        <v/>
      </c>
      <c r="C340" s="55"/>
      <c r="D340" s="55"/>
      <c r="E340" s="55"/>
      <c r="F340" s="113"/>
      <c r="G340" s="42"/>
      <c r="H340" s="5"/>
      <c r="I340" s="5"/>
      <c r="J340" s="8"/>
      <c r="K340" s="8"/>
      <c r="L340" s="112"/>
      <c r="M340" s="149"/>
      <c r="N340" s="8"/>
      <c r="O340" s="112"/>
      <c r="P340" s="8"/>
      <c r="Q340" s="37"/>
      <c r="R340" s="69"/>
    </row>
    <row r="341" spans="2:18" s="53" customFormat="1" x14ac:dyDescent="0.3">
      <c r="B341" s="19" t="str">
        <f>IF(TRIM(H341)&lt;&gt;"",COUNTA($H$66:H341)&amp;"","")</f>
        <v/>
      </c>
      <c r="C341" s="20"/>
      <c r="D341" s="30"/>
      <c r="E341" s="4">
        <v>80000</v>
      </c>
      <c r="F341" s="3" t="s">
        <v>184</v>
      </c>
      <c r="G341" s="144"/>
      <c r="H341" s="143"/>
      <c r="I341" s="143"/>
      <c r="J341" s="143"/>
      <c r="K341" s="143"/>
      <c r="L341" s="143"/>
      <c r="M341" s="145"/>
      <c r="N341" s="143"/>
      <c r="O341" s="143"/>
      <c r="P341" s="20"/>
      <c r="Q341" s="20"/>
      <c r="R341" s="63"/>
    </row>
    <row r="342" spans="2:18" s="53" customFormat="1" x14ac:dyDescent="0.3">
      <c r="B342" s="54" t="str">
        <f>IF(TRIM(H342)&lt;&gt;"",COUNTA($H$66:H342)&amp;"","")</f>
        <v>190</v>
      </c>
      <c r="C342" s="129"/>
      <c r="D342" s="129"/>
      <c r="E342" s="129"/>
      <c r="F342" s="119" t="s">
        <v>243</v>
      </c>
      <c r="G342" s="1">
        <v>11</v>
      </c>
      <c r="H342" s="122">
        <v>48</v>
      </c>
      <c r="I342" s="123"/>
      <c r="J342" s="5">
        <f t="shared" ref="J342" si="268">G342*H342</f>
        <v>528</v>
      </c>
      <c r="K342" s="123" t="s">
        <v>46</v>
      </c>
      <c r="L342" s="124">
        <v>0.22</v>
      </c>
      <c r="M342" s="132">
        <v>53</v>
      </c>
      <c r="N342" s="126">
        <f t="shared" ref="N342" si="269">L342*M342</f>
        <v>11.66</v>
      </c>
      <c r="O342" s="127">
        <v>50</v>
      </c>
      <c r="P342" s="128">
        <v>0</v>
      </c>
      <c r="Q342" s="126">
        <f t="shared" ref="Q342" si="270">N342+O342+P342</f>
        <v>61.66</v>
      </c>
      <c r="R342" s="64">
        <f t="shared" ref="R342:R344" si="271">Q342*J342</f>
        <v>32556.48</v>
      </c>
    </row>
    <row r="343" spans="2:18" s="53" customFormat="1" ht="27.6" x14ac:dyDescent="0.3">
      <c r="B343" s="19" t="str">
        <f>IF(TRIM(H343)&lt;&gt;"",COUNTA($H$66:H343)&amp;"","")</f>
        <v/>
      </c>
      <c r="C343" s="20"/>
      <c r="D343" s="30"/>
      <c r="E343" s="4">
        <v>81113</v>
      </c>
      <c r="F343" s="31" t="s">
        <v>185</v>
      </c>
      <c r="G343" s="144"/>
      <c r="H343" s="144"/>
      <c r="I343" s="143"/>
      <c r="J343" s="143"/>
      <c r="K343" s="143"/>
      <c r="L343" s="143"/>
      <c r="M343" s="143"/>
      <c r="N343" s="143"/>
      <c r="O343" s="145"/>
      <c r="P343" s="143"/>
      <c r="Q343" s="143"/>
      <c r="R343" s="63"/>
    </row>
    <row r="344" spans="2:18" s="32" customFormat="1" x14ac:dyDescent="0.3">
      <c r="B344" s="54" t="str">
        <f>IF(TRIM(H344)&lt;&gt;"",COUNTA($H$66:H344)&amp;"","")</f>
        <v>191</v>
      </c>
      <c r="C344" s="164"/>
      <c r="D344" s="164"/>
      <c r="E344" s="164"/>
      <c r="F344" s="119" t="s">
        <v>209</v>
      </c>
      <c r="G344" s="1">
        <v>11</v>
      </c>
      <c r="H344" s="122">
        <v>240</v>
      </c>
      <c r="I344" s="123"/>
      <c r="J344" s="5">
        <f t="shared" ref="J344:J347" si="272">G344*H344</f>
        <v>2640</v>
      </c>
      <c r="K344" s="123" t="s">
        <v>46</v>
      </c>
      <c r="L344" s="124">
        <v>0.22</v>
      </c>
      <c r="M344" s="132">
        <v>53</v>
      </c>
      <c r="N344" s="126">
        <f t="shared" ref="N344" si="273">L344*M344</f>
        <v>11.66</v>
      </c>
      <c r="O344" s="127">
        <v>45</v>
      </c>
      <c r="P344" s="128">
        <v>0</v>
      </c>
      <c r="Q344" s="126">
        <f t="shared" ref="Q344" si="274">N344+O344+P344</f>
        <v>56.66</v>
      </c>
      <c r="R344" s="64">
        <f t="shared" si="271"/>
        <v>149582.39999999999</v>
      </c>
    </row>
    <row r="345" spans="2:18" s="32" customFormat="1" x14ac:dyDescent="0.3">
      <c r="B345" s="54" t="str">
        <f>IF(TRIM(H345)&lt;&gt;"",COUNTA($H$66:H345)&amp;"","")</f>
        <v>192</v>
      </c>
      <c r="C345" s="168"/>
      <c r="D345" s="168"/>
      <c r="E345" s="168"/>
      <c r="F345" s="119" t="s">
        <v>251</v>
      </c>
      <c r="G345" s="1">
        <v>11</v>
      </c>
      <c r="H345" s="122">
        <v>21</v>
      </c>
      <c r="I345" s="123"/>
      <c r="J345" s="5">
        <f t="shared" si="272"/>
        <v>231</v>
      </c>
      <c r="K345" s="123" t="s">
        <v>46</v>
      </c>
      <c r="L345" s="124">
        <v>0.22</v>
      </c>
      <c r="M345" s="132">
        <v>53</v>
      </c>
      <c r="N345" s="126">
        <f t="shared" ref="N345" si="275">L345*M345</f>
        <v>11.66</v>
      </c>
      <c r="O345" s="127">
        <v>50</v>
      </c>
      <c r="P345" s="128">
        <v>0</v>
      </c>
      <c r="Q345" s="126">
        <f t="shared" ref="Q345" si="276">N345+O345+P345</f>
        <v>61.66</v>
      </c>
      <c r="R345" s="64">
        <f t="shared" ref="R345" si="277">Q345*J345</f>
        <v>14243.46</v>
      </c>
    </row>
    <row r="346" spans="2:18" s="32" customFormat="1" x14ac:dyDescent="0.3">
      <c r="B346" s="54" t="str">
        <f>IF(TRIM(H346)&lt;&gt;"",COUNTA($H$66:H346)&amp;"","")</f>
        <v>193</v>
      </c>
      <c r="C346" s="168"/>
      <c r="D346" s="168"/>
      <c r="E346" s="168"/>
      <c r="F346" s="119" t="s">
        <v>252</v>
      </c>
      <c r="G346" s="1">
        <v>11</v>
      </c>
      <c r="H346" s="122">
        <v>40</v>
      </c>
      <c r="I346" s="123"/>
      <c r="J346" s="5">
        <f t="shared" si="272"/>
        <v>440</v>
      </c>
      <c r="K346" s="123" t="s">
        <v>46</v>
      </c>
      <c r="L346" s="124">
        <v>0.22</v>
      </c>
      <c r="M346" s="132">
        <v>53</v>
      </c>
      <c r="N346" s="126">
        <f t="shared" ref="N346" si="278">L346*M346</f>
        <v>11.66</v>
      </c>
      <c r="O346" s="127">
        <v>50</v>
      </c>
      <c r="P346" s="128">
        <v>0</v>
      </c>
      <c r="Q346" s="126">
        <f t="shared" ref="Q346" si="279">N346+O346+P346</f>
        <v>61.66</v>
      </c>
      <c r="R346" s="64">
        <f t="shared" ref="R346" si="280">Q346*J346</f>
        <v>27130.399999999998</v>
      </c>
    </row>
    <row r="347" spans="2:18" s="32" customFormat="1" x14ac:dyDescent="0.3">
      <c r="B347" s="54" t="str">
        <f>IF(TRIM(H347)&lt;&gt;"",COUNTA($H$66:H347)&amp;"","")</f>
        <v>194</v>
      </c>
      <c r="C347" s="168"/>
      <c r="D347" s="168"/>
      <c r="E347" s="168"/>
      <c r="F347" s="119" t="s">
        <v>253</v>
      </c>
      <c r="G347" s="1">
        <v>11</v>
      </c>
      <c r="H347" s="122">
        <v>168</v>
      </c>
      <c r="I347" s="123"/>
      <c r="J347" s="5">
        <f t="shared" si="272"/>
        <v>1848</v>
      </c>
      <c r="K347" s="123" t="s">
        <v>46</v>
      </c>
      <c r="L347" s="124">
        <v>0.22</v>
      </c>
      <c r="M347" s="132">
        <v>53</v>
      </c>
      <c r="N347" s="126">
        <f t="shared" ref="N347" si="281">L347*M347</f>
        <v>11.66</v>
      </c>
      <c r="O347" s="127">
        <v>50</v>
      </c>
      <c r="P347" s="128">
        <v>0</v>
      </c>
      <c r="Q347" s="126">
        <f t="shared" ref="Q347" si="282">N347+O347+P347</f>
        <v>61.66</v>
      </c>
      <c r="R347" s="64">
        <f t="shared" ref="R347" si="283">Q347*J347</f>
        <v>113947.68</v>
      </c>
    </row>
    <row r="348" spans="2:18" s="53" customFormat="1" x14ac:dyDescent="0.3">
      <c r="B348" s="19" t="str">
        <f>IF(TRIM(H348)&lt;&gt;"",COUNTA($H$66:H348)&amp;"","")</f>
        <v/>
      </c>
      <c r="C348" s="20"/>
      <c r="D348" s="30"/>
      <c r="E348" s="4">
        <v>82100</v>
      </c>
      <c r="F348" s="31" t="s">
        <v>186</v>
      </c>
      <c r="G348" s="144"/>
      <c r="H348" s="144"/>
      <c r="I348" s="143"/>
      <c r="J348" s="143"/>
      <c r="K348" s="143"/>
      <c r="L348" s="143"/>
      <c r="M348" s="143"/>
      <c r="N348" s="143"/>
      <c r="O348" s="145"/>
      <c r="P348" s="143"/>
      <c r="Q348" s="143"/>
      <c r="R348" s="63"/>
    </row>
    <row r="349" spans="2:18" s="53" customFormat="1" x14ac:dyDescent="0.3">
      <c r="B349" s="54" t="str">
        <f>IF(TRIM(H349)&lt;&gt;"",COUNTA($H$66:H349)&amp;"","")</f>
        <v>195</v>
      </c>
      <c r="C349" s="164"/>
      <c r="D349" s="164"/>
      <c r="E349" s="164"/>
      <c r="F349" s="119" t="s">
        <v>210</v>
      </c>
      <c r="G349" s="1">
        <v>11</v>
      </c>
      <c r="H349" s="122">
        <v>67</v>
      </c>
      <c r="I349" s="123"/>
      <c r="J349" s="5">
        <f t="shared" ref="J349:J359" si="284">G349*H349</f>
        <v>737</v>
      </c>
      <c r="K349" s="123" t="s">
        <v>46</v>
      </c>
      <c r="L349" s="111">
        <v>0.191</v>
      </c>
      <c r="M349" s="132">
        <v>53</v>
      </c>
      <c r="N349" s="126">
        <f t="shared" ref="N349:N350" si="285">M349*L349</f>
        <v>10.122999999999999</v>
      </c>
      <c r="O349" s="127">
        <v>32</v>
      </c>
      <c r="P349" s="125">
        <v>0</v>
      </c>
      <c r="Q349" s="126">
        <f t="shared" ref="Q349:Q350" si="286">P349+O349+N349</f>
        <v>42.122999999999998</v>
      </c>
      <c r="R349" s="64">
        <f t="shared" ref="R349:R350" si="287">Q349*J349</f>
        <v>31044.650999999998</v>
      </c>
    </row>
    <row r="350" spans="2:18" s="53" customFormat="1" x14ac:dyDescent="0.3">
      <c r="B350" s="54" t="str">
        <f>IF(TRIM(H350)&lt;&gt;"",COUNTA($H$66:H350)&amp;"","")</f>
        <v>196</v>
      </c>
      <c r="C350" s="168"/>
      <c r="D350" s="168"/>
      <c r="E350" s="168"/>
      <c r="F350" s="119" t="s">
        <v>211</v>
      </c>
      <c r="G350" s="1">
        <v>11</v>
      </c>
      <c r="H350" s="122">
        <v>32</v>
      </c>
      <c r="I350" s="123"/>
      <c r="J350" s="5">
        <f t="shared" si="284"/>
        <v>352</v>
      </c>
      <c r="K350" s="123" t="s">
        <v>46</v>
      </c>
      <c r="L350" s="111">
        <v>0.191</v>
      </c>
      <c r="M350" s="132">
        <v>53</v>
      </c>
      <c r="N350" s="126">
        <f t="shared" si="285"/>
        <v>10.122999999999999</v>
      </c>
      <c r="O350" s="127">
        <v>32</v>
      </c>
      <c r="P350" s="125">
        <v>0</v>
      </c>
      <c r="Q350" s="126">
        <f t="shared" si="286"/>
        <v>42.122999999999998</v>
      </c>
      <c r="R350" s="64">
        <f t="shared" si="287"/>
        <v>14827.295999999998</v>
      </c>
    </row>
    <row r="351" spans="2:18" s="53" customFormat="1" x14ac:dyDescent="0.3">
      <c r="B351" s="54" t="str">
        <f>IF(TRIM(H351)&lt;&gt;"",COUNTA($H$66:H351)&amp;"","")</f>
        <v>197</v>
      </c>
      <c r="C351" s="168"/>
      <c r="D351" s="168"/>
      <c r="E351" s="168"/>
      <c r="F351" s="119" t="s">
        <v>212</v>
      </c>
      <c r="G351" s="1">
        <v>11</v>
      </c>
      <c r="H351" s="122">
        <v>29</v>
      </c>
      <c r="I351" s="123"/>
      <c r="J351" s="5">
        <f t="shared" ref="J351" si="288">G351*H351</f>
        <v>319</v>
      </c>
      <c r="K351" s="123" t="s">
        <v>46</v>
      </c>
      <c r="L351" s="111">
        <v>0.191</v>
      </c>
      <c r="M351" s="132">
        <v>53</v>
      </c>
      <c r="N351" s="126">
        <f t="shared" ref="N351:N359" si="289">M351*L351</f>
        <v>10.122999999999999</v>
      </c>
      <c r="O351" s="127">
        <v>32</v>
      </c>
      <c r="P351" s="125">
        <v>0</v>
      </c>
      <c r="Q351" s="126">
        <f t="shared" ref="Q351:Q359" si="290">P351+O351+N351</f>
        <v>42.122999999999998</v>
      </c>
      <c r="R351" s="64">
        <f t="shared" ref="R351:R359" si="291">Q351*J351</f>
        <v>13437.236999999999</v>
      </c>
    </row>
    <row r="352" spans="2:18" s="53" customFormat="1" x14ac:dyDescent="0.3">
      <c r="B352" s="54" t="str">
        <f>IF(TRIM(H352)&lt;&gt;"",COUNTA($H$66:H352)&amp;"","")</f>
        <v>198</v>
      </c>
      <c r="C352" s="168"/>
      <c r="D352" s="168"/>
      <c r="E352" s="168"/>
      <c r="F352" s="119" t="s">
        <v>213</v>
      </c>
      <c r="G352" s="1">
        <v>11</v>
      </c>
      <c r="H352" s="122">
        <v>36</v>
      </c>
      <c r="I352" s="123"/>
      <c r="J352" s="5">
        <f t="shared" si="284"/>
        <v>396</v>
      </c>
      <c r="K352" s="123" t="s">
        <v>46</v>
      </c>
      <c r="L352" s="111">
        <v>0.191</v>
      </c>
      <c r="M352" s="132">
        <v>53</v>
      </c>
      <c r="N352" s="126">
        <f t="shared" si="289"/>
        <v>10.122999999999999</v>
      </c>
      <c r="O352" s="127">
        <v>32</v>
      </c>
      <c r="P352" s="125">
        <v>0</v>
      </c>
      <c r="Q352" s="126">
        <f t="shared" si="290"/>
        <v>42.122999999999998</v>
      </c>
      <c r="R352" s="64">
        <f t="shared" si="291"/>
        <v>16680.707999999999</v>
      </c>
    </row>
    <row r="353" spans="2:18" s="53" customFormat="1" x14ac:dyDescent="0.3">
      <c r="B353" s="54" t="str">
        <f>IF(TRIM(H353)&lt;&gt;"",COUNTA($H$66:H353)&amp;"","")</f>
        <v>199</v>
      </c>
      <c r="C353" s="168"/>
      <c r="D353" s="168"/>
      <c r="E353" s="168"/>
      <c r="F353" s="119" t="s">
        <v>214</v>
      </c>
      <c r="G353" s="1">
        <v>11</v>
      </c>
      <c r="H353" s="122">
        <v>107</v>
      </c>
      <c r="I353" s="123"/>
      <c r="J353" s="5">
        <f t="shared" si="284"/>
        <v>1177</v>
      </c>
      <c r="K353" s="123" t="s">
        <v>46</v>
      </c>
      <c r="L353" s="111">
        <v>0.191</v>
      </c>
      <c r="M353" s="132">
        <v>53</v>
      </c>
      <c r="N353" s="126">
        <f t="shared" si="289"/>
        <v>10.122999999999999</v>
      </c>
      <c r="O353" s="127">
        <v>32</v>
      </c>
      <c r="P353" s="125">
        <v>0</v>
      </c>
      <c r="Q353" s="126">
        <f t="shared" si="290"/>
        <v>42.122999999999998</v>
      </c>
      <c r="R353" s="64">
        <f t="shared" si="291"/>
        <v>49578.771000000001</v>
      </c>
    </row>
    <row r="354" spans="2:18" s="53" customFormat="1" x14ac:dyDescent="0.3">
      <c r="B354" s="54" t="str">
        <f>IF(TRIM(H354)&lt;&gt;"",COUNTA($H$66:H354)&amp;"","")</f>
        <v>200</v>
      </c>
      <c r="C354" s="168"/>
      <c r="D354" s="168"/>
      <c r="E354" s="168"/>
      <c r="F354" s="119" t="s">
        <v>215</v>
      </c>
      <c r="G354" s="1">
        <v>11</v>
      </c>
      <c r="H354" s="122">
        <v>20</v>
      </c>
      <c r="I354" s="123"/>
      <c r="J354" s="5">
        <f t="shared" si="284"/>
        <v>220</v>
      </c>
      <c r="K354" s="123" t="s">
        <v>46</v>
      </c>
      <c r="L354" s="111">
        <v>0.191</v>
      </c>
      <c r="M354" s="132">
        <v>53</v>
      </c>
      <c r="N354" s="126">
        <f t="shared" si="289"/>
        <v>10.122999999999999</v>
      </c>
      <c r="O354" s="127">
        <v>32</v>
      </c>
      <c r="P354" s="125">
        <v>0</v>
      </c>
      <c r="Q354" s="126">
        <f t="shared" si="290"/>
        <v>42.122999999999998</v>
      </c>
      <c r="R354" s="64">
        <f t="shared" si="291"/>
        <v>9267.06</v>
      </c>
    </row>
    <row r="355" spans="2:18" s="53" customFormat="1" x14ac:dyDescent="0.3">
      <c r="B355" s="54" t="str">
        <f>IF(TRIM(H355)&lt;&gt;"",COUNTA($H$66:H355)&amp;"","")</f>
        <v>201</v>
      </c>
      <c r="C355" s="168"/>
      <c r="D355" s="168"/>
      <c r="E355" s="168"/>
      <c r="F355" s="119" t="s">
        <v>216</v>
      </c>
      <c r="G355" s="1">
        <v>11</v>
      </c>
      <c r="H355" s="122">
        <v>10</v>
      </c>
      <c r="I355" s="123"/>
      <c r="J355" s="5">
        <f t="shared" si="284"/>
        <v>110</v>
      </c>
      <c r="K355" s="123" t="s">
        <v>46</v>
      </c>
      <c r="L355" s="111">
        <v>0.191</v>
      </c>
      <c r="M355" s="132">
        <v>53</v>
      </c>
      <c r="N355" s="126">
        <f t="shared" si="289"/>
        <v>10.122999999999999</v>
      </c>
      <c r="O355" s="127">
        <v>32</v>
      </c>
      <c r="P355" s="125">
        <v>0</v>
      </c>
      <c r="Q355" s="126">
        <f t="shared" si="290"/>
        <v>42.122999999999998</v>
      </c>
      <c r="R355" s="64">
        <f t="shared" si="291"/>
        <v>4633.53</v>
      </c>
    </row>
    <row r="356" spans="2:18" s="53" customFormat="1" x14ac:dyDescent="0.3">
      <c r="B356" s="54" t="str">
        <f>IF(TRIM(H356)&lt;&gt;"",COUNTA($H$66:H356)&amp;"","")</f>
        <v>202</v>
      </c>
      <c r="C356" s="168"/>
      <c r="D356" s="168"/>
      <c r="E356" s="168"/>
      <c r="F356" s="119" t="s">
        <v>217</v>
      </c>
      <c r="G356" s="1">
        <v>11</v>
      </c>
      <c r="H356" s="122">
        <v>1189</v>
      </c>
      <c r="I356" s="123"/>
      <c r="J356" s="5">
        <f t="shared" si="284"/>
        <v>13079</v>
      </c>
      <c r="K356" s="123" t="s">
        <v>46</v>
      </c>
      <c r="L356" s="111">
        <v>0.191</v>
      </c>
      <c r="M356" s="132">
        <v>53</v>
      </c>
      <c r="N356" s="126">
        <f t="shared" si="289"/>
        <v>10.122999999999999</v>
      </c>
      <c r="O356" s="127">
        <v>32</v>
      </c>
      <c r="P356" s="125">
        <v>0</v>
      </c>
      <c r="Q356" s="126">
        <f t="shared" si="290"/>
        <v>42.122999999999998</v>
      </c>
      <c r="R356" s="64">
        <f t="shared" si="291"/>
        <v>550926.71699999995</v>
      </c>
    </row>
    <row r="357" spans="2:18" s="53" customFormat="1" x14ac:dyDescent="0.3">
      <c r="B357" s="54" t="str">
        <f>IF(TRIM(H357)&lt;&gt;"",COUNTA($H$66:H357)&amp;"","")</f>
        <v>203</v>
      </c>
      <c r="C357" s="168"/>
      <c r="D357" s="168"/>
      <c r="E357" s="168"/>
      <c r="F357" s="119" t="s">
        <v>218</v>
      </c>
      <c r="G357" s="1">
        <v>11</v>
      </c>
      <c r="H357" s="122">
        <v>19</v>
      </c>
      <c r="I357" s="123"/>
      <c r="J357" s="5">
        <f t="shared" si="284"/>
        <v>209</v>
      </c>
      <c r="K357" s="123" t="s">
        <v>46</v>
      </c>
      <c r="L357" s="111">
        <v>0.191</v>
      </c>
      <c r="M357" s="132">
        <v>53</v>
      </c>
      <c r="N357" s="126">
        <f t="shared" si="289"/>
        <v>10.122999999999999</v>
      </c>
      <c r="O357" s="127">
        <v>32</v>
      </c>
      <c r="P357" s="125">
        <v>0</v>
      </c>
      <c r="Q357" s="126">
        <f t="shared" si="290"/>
        <v>42.122999999999998</v>
      </c>
      <c r="R357" s="64">
        <f t="shared" si="291"/>
        <v>8803.7070000000003</v>
      </c>
    </row>
    <row r="358" spans="2:18" s="53" customFormat="1" x14ac:dyDescent="0.3">
      <c r="B358" s="54" t="str">
        <f>IF(TRIM(H358)&lt;&gt;"",COUNTA($H$66:H358)&amp;"","")</f>
        <v>204</v>
      </c>
      <c r="C358" s="168"/>
      <c r="D358" s="168"/>
      <c r="E358" s="168"/>
      <c r="F358" s="119" t="s">
        <v>219</v>
      </c>
      <c r="G358" s="1">
        <v>11</v>
      </c>
      <c r="H358" s="122">
        <v>151</v>
      </c>
      <c r="I358" s="123"/>
      <c r="J358" s="5">
        <f t="shared" si="284"/>
        <v>1661</v>
      </c>
      <c r="K358" s="123" t="s">
        <v>46</v>
      </c>
      <c r="L358" s="111">
        <v>0.191</v>
      </c>
      <c r="M358" s="132">
        <v>53</v>
      </c>
      <c r="N358" s="126">
        <f t="shared" si="289"/>
        <v>10.122999999999999</v>
      </c>
      <c r="O358" s="127">
        <v>32</v>
      </c>
      <c r="P358" s="125">
        <v>0</v>
      </c>
      <c r="Q358" s="126">
        <f t="shared" si="290"/>
        <v>42.122999999999998</v>
      </c>
      <c r="R358" s="64">
        <f t="shared" si="291"/>
        <v>69966.303</v>
      </c>
    </row>
    <row r="359" spans="2:18" s="53" customFormat="1" x14ac:dyDescent="0.3">
      <c r="B359" s="54" t="str">
        <f>IF(TRIM(H359)&lt;&gt;"",COUNTA($H$66:H359)&amp;"","")</f>
        <v>205</v>
      </c>
      <c r="C359" s="168"/>
      <c r="D359" s="168"/>
      <c r="E359" s="168"/>
      <c r="F359" s="119" t="s">
        <v>220</v>
      </c>
      <c r="G359" s="1">
        <v>11</v>
      </c>
      <c r="H359" s="122">
        <v>150</v>
      </c>
      <c r="I359" s="123"/>
      <c r="J359" s="5">
        <f t="shared" si="284"/>
        <v>1650</v>
      </c>
      <c r="K359" s="123" t="s">
        <v>46</v>
      </c>
      <c r="L359" s="111">
        <v>0.191</v>
      </c>
      <c r="M359" s="132">
        <v>53</v>
      </c>
      <c r="N359" s="126">
        <f t="shared" si="289"/>
        <v>10.122999999999999</v>
      </c>
      <c r="O359" s="127">
        <v>32</v>
      </c>
      <c r="P359" s="125">
        <v>0</v>
      </c>
      <c r="Q359" s="126">
        <f t="shared" si="290"/>
        <v>42.122999999999998</v>
      </c>
      <c r="R359" s="64">
        <f t="shared" si="291"/>
        <v>69502.95</v>
      </c>
    </row>
    <row r="360" spans="2:18" s="53" customFormat="1" x14ac:dyDescent="0.3">
      <c r="B360" s="54" t="str">
        <f>IF(TRIM(H360)&lt;&gt;"",COUNTA($H$66:H360)&amp;"","")</f>
        <v/>
      </c>
      <c r="C360" s="143"/>
      <c r="D360" s="146"/>
      <c r="E360" s="146"/>
      <c r="F360" s="31" t="s">
        <v>200</v>
      </c>
      <c r="G360" s="144"/>
      <c r="H360" s="144"/>
      <c r="I360" s="143"/>
      <c r="J360" s="143"/>
      <c r="K360" s="143"/>
      <c r="L360" s="143"/>
      <c r="M360" s="143"/>
      <c r="N360" s="143"/>
      <c r="O360" s="145"/>
      <c r="P360" s="143"/>
      <c r="Q360" s="143"/>
      <c r="R360" s="63"/>
    </row>
    <row r="361" spans="2:18" s="53" customFormat="1" x14ac:dyDescent="0.3">
      <c r="B361" s="54" t="str">
        <f>IF(TRIM(H361)&lt;&gt;"",COUNTA($H$66:H361)&amp;"","")</f>
        <v>206</v>
      </c>
      <c r="C361" s="164"/>
      <c r="D361" s="164"/>
      <c r="E361" s="164"/>
      <c r="F361" s="119" t="s">
        <v>221</v>
      </c>
      <c r="G361" s="1">
        <v>11</v>
      </c>
      <c r="H361" s="122">
        <v>162</v>
      </c>
      <c r="I361" s="123"/>
      <c r="J361" s="5">
        <f t="shared" ref="J361:J365" si="292">G361*H361</f>
        <v>1782</v>
      </c>
      <c r="K361" s="123" t="s">
        <v>46</v>
      </c>
      <c r="L361" s="153">
        <v>0.17499999999999999</v>
      </c>
      <c r="M361" s="132">
        <v>53</v>
      </c>
      <c r="N361" s="126">
        <f t="shared" ref="N361:N365" si="293">M361*L361</f>
        <v>9.2749999999999986</v>
      </c>
      <c r="O361" s="154">
        <v>72</v>
      </c>
      <c r="P361" s="125">
        <v>0</v>
      </c>
      <c r="Q361" s="126">
        <f t="shared" ref="Q361:Q365" si="294">P361+O361+N361</f>
        <v>81.275000000000006</v>
      </c>
      <c r="R361" s="64">
        <f t="shared" ref="R361:R365" si="295">Q361*J361</f>
        <v>144832.05000000002</v>
      </c>
    </row>
    <row r="362" spans="2:18" s="53" customFormat="1" x14ac:dyDescent="0.3">
      <c r="B362" s="54" t="str">
        <f>IF(TRIM(H362)&lt;&gt;"",COUNTA($H$66:H362)&amp;"","")</f>
        <v>207</v>
      </c>
      <c r="C362" s="168"/>
      <c r="D362" s="168"/>
      <c r="E362" s="168"/>
      <c r="F362" s="119" t="s">
        <v>222</v>
      </c>
      <c r="G362" s="1">
        <v>11</v>
      </c>
      <c r="H362" s="122">
        <v>1080</v>
      </c>
      <c r="I362" s="123"/>
      <c r="J362" s="5">
        <f t="shared" si="292"/>
        <v>11880</v>
      </c>
      <c r="K362" s="123" t="s">
        <v>46</v>
      </c>
      <c r="L362" s="153">
        <v>0.17499999999999999</v>
      </c>
      <c r="M362" s="132">
        <v>53</v>
      </c>
      <c r="N362" s="126">
        <f t="shared" si="293"/>
        <v>9.2749999999999986</v>
      </c>
      <c r="O362" s="154">
        <v>72</v>
      </c>
      <c r="P362" s="125">
        <v>0</v>
      </c>
      <c r="Q362" s="126">
        <f t="shared" si="294"/>
        <v>81.275000000000006</v>
      </c>
      <c r="R362" s="64">
        <f t="shared" si="295"/>
        <v>965547.00000000012</v>
      </c>
    </row>
    <row r="363" spans="2:18" s="53" customFormat="1" x14ac:dyDescent="0.3">
      <c r="B363" s="54" t="str">
        <f>IF(TRIM(H363)&lt;&gt;"",COUNTA($H$66:H363)&amp;"","")</f>
        <v>208</v>
      </c>
      <c r="C363" s="168"/>
      <c r="D363" s="168"/>
      <c r="E363" s="168"/>
      <c r="F363" s="119" t="s">
        <v>224</v>
      </c>
      <c r="G363" s="1">
        <v>11</v>
      </c>
      <c r="H363" s="122">
        <v>150</v>
      </c>
      <c r="I363" s="123"/>
      <c r="J363" s="5">
        <f t="shared" si="292"/>
        <v>1650</v>
      </c>
      <c r="K363" s="123" t="s">
        <v>46</v>
      </c>
      <c r="L363" s="153">
        <v>0.17499999999999999</v>
      </c>
      <c r="M363" s="132">
        <v>53</v>
      </c>
      <c r="N363" s="126">
        <f t="shared" si="293"/>
        <v>9.2749999999999986</v>
      </c>
      <c r="O363" s="154">
        <v>72</v>
      </c>
      <c r="P363" s="125">
        <v>0</v>
      </c>
      <c r="Q363" s="126">
        <f t="shared" si="294"/>
        <v>81.275000000000006</v>
      </c>
      <c r="R363" s="64">
        <f t="shared" si="295"/>
        <v>134103.75</v>
      </c>
    </row>
    <row r="364" spans="2:18" s="53" customFormat="1" x14ac:dyDescent="0.3">
      <c r="B364" s="54" t="str">
        <f>IF(TRIM(H364)&lt;&gt;"",COUNTA($H$66:H364)&amp;"","")</f>
        <v>209</v>
      </c>
      <c r="C364" s="168"/>
      <c r="D364" s="168"/>
      <c r="E364" s="168"/>
      <c r="F364" s="119" t="s">
        <v>223</v>
      </c>
      <c r="G364" s="1">
        <v>11</v>
      </c>
      <c r="H364" s="122">
        <v>120</v>
      </c>
      <c r="I364" s="123"/>
      <c r="J364" s="5">
        <f t="shared" si="292"/>
        <v>1320</v>
      </c>
      <c r="K364" s="123" t="s">
        <v>46</v>
      </c>
      <c r="L364" s="153">
        <v>0.17499999999999999</v>
      </c>
      <c r="M364" s="132">
        <v>53</v>
      </c>
      <c r="N364" s="126">
        <f t="shared" si="293"/>
        <v>9.2749999999999986</v>
      </c>
      <c r="O364" s="154">
        <v>72</v>
      </c>
      <c r="P364" s="125">
        <v>0</v>
      </c>
      <c r="Q364" s="126">
        <f t="shared" si="294"/>
        <v>81.275000000000006</v>
      </c>
      <c r="R364" s="64">
        <f t="shared" si="295"/>
        <v>107283.00000000001</v>
      </c>
    </row>
    <row r="365" spans="2:18" s="53" customFormat="1" x14ac:dyDescent="0.3">
      <c r="B365" s="54" t="str">
        <f>IF(TRIM(H365)&lt;&gt;"",COUNTA($H$66:H365)&amp;"","")</f>
        <v>210</v>
      </c>
      <c r="C365" s="168"/>
      <c r="D365" s="168"/>
      <c r="E365" s="168"/>
      <c r="F365" s="119" t="s">
        <v>225</v>
      </c>
      <c r="G365" s="1">
        <v>11</v>
      </c>
      <c r="H365" s="122">
        <v>15</v>
      </c>
      <c r="I365" s="123"/>
      <c r="J365" s="5">
        <f t="shared" si="292"/>
        <v>165</v>
      </c>
      <c r="K365" s="123" t="s">
        <v>46</v>
      </c>
      <c r="L365" s="153">
        <v>0.17499999999999999</v>
      </c>
      <c r="M365" s="132">
        <v>53</v>
      </c>
      <c r="N365" s="126">
        <f t="shared" si="293"/>
        <v>9.2749999999999986</v>
      </c>
      <c r="O365" s="154">
        <v>72</v>
      </c>
      <c r="P365" s="125">
        <v>0</v>
      </c>
      <c r="Q365" s="126">
        <f t="shared" si="294"/>
        <v>81.275000000000006</v>
      </c>
      <c r="R365" s="64">
        <f t="shared" si="295"/>
        <v>13410.375000000002</v>
      </c>
    </row>
    <row r="366" spans="2:18" s="53" customFormat="1" ht="14.4" thickBot="1" x14ac:dyDescent="0.35">
      <c r="B366" s="54" t="str">
        <f>IF(TRIM(H366)&lt;&gt;"",COUNTA($H$66:H366)&amp;"","")</f>
        <v/>
      </c>
      <c r="C366" s="55"/>
      <c r="D366" s="55"/>
      <c r="E366" s="55"/>
      <c r="F366" s="24" t="s">
        <v>7</v>
      </c>
      <c r="G366" s="49"/>
      <c r="H366" s="34"/>
      <c r="I366" s="34"/>
      <c r="J366" s="51"/>
      <c r="K366" s="51"/>
      <c r="L366" s="26"/>
      <c r="M366" s="92"/>
      <c r="N366" s="51"/>
      <c r="O366" s="26"/>
      <c r="P366" s="51"/>
      <c r="Q366" s="26"/>
      <c r="R366" s="66">
        <f>SUM(R342:R365)</f>
        <v>2541305.5249999999</v>
      </c>
    </row>
    <row r="367" spans="2:18" s="53" customFormat="1" x14ac:dyDescent="0.3">
      <c r="B367" s="54" t="str">
        <f>IF(TRIM(H367)&lt;&gt;"",COUNTA($H$66:H367)&amp;"","")</f>
        <v/>
      </c>
      <c r="C367" s="55"/>
      <c r="D367" s="55"/>
      <c r="E367" s="55"/>
      <c r="F367" s="113"/>
      <c r="G367" s="50"/>
      <c r="H367" s="35"/>
      <c r="I367" s="35"/>
      <c r="J367" s="52"/>
      <c r="K367" s="52"/>
      <c r="L367" s="147"/>
      <c r="M367" s="148"/>
      <c r="N367" s="52"/>
      <c r="O367" s="147"/>
      <c r="P367" s="8"/>
      <c r="Q367" s="37"/>
      <c r="R367" s="69"/>
    </row>
    <row r="368" spans="2:18" s="53" customFormat="1" x14ac:dyDescent="0.3">
      <c r="B368" s="54" t="str">
        <f>IF(TRIM(H368)&lt;&gt;"",COUNTA($H$66:H368)&amp;"","")</f>
        <v/>
      </c>
      <c r="C368" s="55"/>
      <c r="D368" s="55"/>
      <c r="E368" s="55"/>
      <c r="F368" s="113"/>
      <c r="G368" s="42"/>
      <c r="H368" s="5"/>
      <c r="I368" s="5"/>
      <c r="J368" s="8"/>
      <c r="K368" s="8"/>
      <c r="L368" s="112"/>
      <c r="M368" s="149"/>
      <c r="N368" s="8"/>
      <c r="O368" s="112"/>
      <c r="P368" s="8"/>
      <c r="Q368" s="37"/>
      <c r="R368" s="69"/>
    </row>
    <row r="369" spans="2:18" x14ac:dyDescent="0.3">
      <c r="B369" s="19" t="str">
        <f>IF(TRIM(H369)&lt;&gt;"",COUNTA($H$66:H369)&amp;"","")</f>
        <v/>
      </c>
      <c r="C369" s="20"/>
      <c r="D369" s="20"/>
      <c r="E369" s="4">
        <v>90000</v>
      </c>
      <c r="F369" s="3" t="s">
        <v>8</v>
      </c>
      <c r="G369" s="48"/>
      <c r="H369" s="117"/>
      <c r="I369" s="20"/>
      <c r="J369" s="20"/>
      <c r="K369" s="20"/>
      <c r="L369" s="20"/>
      <c r="M369" s="20"/>
      <c r="N369" s="20"/>
      <c r="O369" s="95"/>
      <c r="P369" s="20"/>
      <c r="Q369" s="20"/>
      <c r="R369" s="63"/>
    </row>
    <row r="370" spans="2:18" s="32" customFormat="1" x14ac:dyDescent="0.3">
      <c r="B370" s="10" t="str">
        <f>IF(TRIM(H370)&lt;&gt;"",COUNTA($H$66:H370)&amp;"","")</f>
        <v>211</v>
      </c>
      <c r="C370" s="164" t="s">
        <v>174</v>
      </c>
      <c r="D370" s="166"/>
      <c r="E370" s="166"/>
      <c r="F370" s="119" t="s">
        <v>74</v>
      </c>
      <c r="G370" s="1">
        <v>11</v>
      </c>
      <c r="H370" s="122">
        <v>6955</v>
      </c>
      <c r="I370" s="123"/>
      <c r="J370" s="5">
        <f t="shared" ref="J370:J375" si="296">G370*H370</f>
        <v>76505</v>
      </c>
      <c r="K370" s="123" t="s">
        <v>46</v>
      </c>
      <c r="L370" s="124">
        <v>0.04</v>
      </c>
      <c r="M370" s="132">
        <v>53</v>
      </c>
      <c r="N370" s="127">
        <f t="shared" ref="N370:N375" si="297">M370*L370</f>
        <v>2.12</v>
      </c>
      <c r="O370" s="127">
        <v>8.25</v>
      </c>
      <c r="P370" s="125">
        <v>0</v>
      </c>
      <c r="Q370" s="140">
        <f t="shared" ref="Q370:Q375" si="298">(P370+O370+N370)</f>
        <v>10.370000000000001</v>
      </c>
      <c r="R370" s="64">
        <f t="shared" ref="R370:R375" si="299">Q370*J370</f>
        <v>793356.85000000009</v>
      </c>
    </row>
    <row r="371" spans="2:18" x14ac:dyDescent="0.3">
      <c r="B371" s="10" t="str">
        <f>IF(TRIM(H371)&lt;&gt;"",COUNTA($H$66:H371)&amp;"","")</f>
        <v>212</v>
      </c>
      <c r="C371" s="167"/>
      <c r="D371" s="167"/>
      <c r="E371" s="167"/>
      <c r="F371" s="119" t="s">
        <v>261</v>
      </c>
      <c r="G371" s="1">
        <v>11</v>
      </c>
      <c r="H371" s="122">
        <v>2765</v>
      </c>
      <c r="I371" s="123"/>
      <c r="J371" s="5">
        <f t="shared" ref="J371" si="300">G371*H371</f>
        <v>30415</v>
      </c>
      <c r="K371" s="123" t="s">
        <v>73</v>
      </c>
      <c r="L371" s="124">
        <v>0.04</v>
      </c>
      <c r="M371" s="125">
        <v>53</v>
      </c>
      <c r="N371" s="127">
        <f t="shared" ref="N371" si="301">M371*L371</f>
        <v>2.12</v>
      </c>
      <c r="O371" s="127">
        <v>4.95</v>
      </c>
      <c r="P371" s="125">
        <v>0</v>
      </c>
      <c r="Q371" s="126">
        <f t="shared" ref="Q371" si="302">(P371+O371+N371)</f>
        <v>7.07</v>
      </c>
      <c r="R371" s="64">
        <f t="shared" si="299"/>
        <v>215034.05000000002</v>
      </c>
    </row>
    <row r="372" spans="2:18" x14ac:dyDescent="0.3">
      <c r="B372" s="10" t="str">
        <f>IF(TRIM(H372)&lt;&gt;"",COUNTA($H$66:H372)&amp;"","")</f>
        <v>213</v>
      </c>
      <c r="C372" s="167"/>
      <c r="D372" s="167"/>
      <c r="E372" s="167"/>
      <c r="F372" s="119" t="s">
        <v>260</v>
      </c>
      <c r="G372" s="1">
        <v>11</v>
      </c>
      <c r="H372" s="122">
        <v>460</v>
      </c>
      <c r="I372" s="123"/>
      <c r="J372" s="5">
        <f t="shared" si="296"/>
        <v>5060</v>
      </c>
      <c r="K372" s="123" t="s">
        <v>73</v>
      </c>
      <c r="L372" s="124">
        <v>0.04</v>
      </c>
      <c r="M372" s="125">
        <v>53</v>
      </c>
      <c r="N372" s="127">
        <f t="shared" si="297"/>
        <v>2.12</v>
      </c>
      <c r="O372" s="127">
        <v>5.25</v>
      </c>
      <c r="P372" s="125">
        <v>0</v>
      </c>
      <c r="Q372" s="126">
        <f t="shared" si="298"/>
        <v>7.37</v>
      </c>
      <c r="R372" s="64">
        <f t="shared" si="299"/>
        <v>37292.199999999997</v>
      </c>
    </row>
    <row r="373" spans="2:18" x14ac:dyDescent="0.3">
      <c r="B373" s="10" t="str">
        <f>IF(TRIM(H373)&lt;&gt;"",COUNTA($H$66:H373)&amp;"","")</f>
        <v>214</v>
      </c>
      <c r="C373" s="167"/>
      <c r="D373" s="167"/>
      <c r="E373" s="167"/>
      <c r="F373" s="119" t="s">
        <v>259</v>
      </c>
      <c r="G373" s="1">
        <v>11</v>
      </c>
      <c r="H373" s="122">
        <v>730</v>
      </c>
      <c r="I373" s="123"/>
      <c r="J373" s="5">
        <f t="shared" si="296"/>
        <v>8030</v>
      </c>
      <c r="K373" s="123" t="s">
        <v>73</v>
      </c>
      <c r="L373" s="124">
        <v>0.04</v>
      </c>
      <c r="M373" s="125">
        <v>53</v>
      </c>
      <c r="N373" s="127">
        <f t="shared" si="297"/>
        <v>2.12</v>
      </c>
      <c r="O373" s="127">
        <v>5.5</v>
      </c>
      <c r="P373" s="125">
        <v>0</v>
      </c>
      <c r="Q373" s="126">
        <f t="shared" si="298"/>
        <v>7.62</v>
      </c>
      <c r="R373" s="64">
        <f t="shared" si="299"/>
        <v>61188.6</v>
      </c>
    </row>
    <row r="374" spans="2:18" s="53" customFormat="1" x14ac:dyDescent="0.3">
      <c r="B374" s="54" t="str">
        <f>IF(TRIM(H374)&lt;&gt;"",COUNTA($H$66:H374)&amp;"","")</f>
        <v>215</v>
      </c>
      <c r="C374" s="160" t="s">
        <v>175</v>
      </c>
      <c r="D374" s="160"/>
      <c r="E374" s="160"/>
      <c r="F374" s="119" t="s">
        <v>169</v>
      </c>
      <c r="G374" s="1">
        <v>11</v>
      </c>
      <c r="H374" s="122">
        <v>23465</v>
      </c>
      <c r="I374" s="122"/>
      <c r="J374" s="5">
        <f t="shared" si="296"/>
        <v>258115</v>
      </c>
      <c r="K374" s="123" t="s">
        <v>73</v>
      </c>
      <c r="L374" s="130">
        <v>8.5000000000000006E-3</v>
      </c>
      <c r="M374" s="132">
        <v>53</v>
      </c>
      <c r="N374" s="127">
        <f t="shared" si="297"/>
        <v>0.45050000000000001</v>
      </c>
      <c r="O374" s="127">
        <v>0.32</v>
      </c>
      <c r="P374" s="125">
        <v>0</v>
      </c>
      <c r="Q374" s="140">
        <f t="shared" si="298"/>
        <v>0.77049999999999996</v>
      </c>
      <c r="R374" s="64">
        <f t="shared" si="299"/>
        <v>198877.60749999998</v>
      </c>
    </row>
    <row r="375" spans="2:18" s="53" customFormat="1" x14ac:dyDescent="0.3">
      <c r="B375" s="54" t="str">
        <f>IF(TRIM(H375)&lt;&gt;"",COUNTA($H$66:H375)&amp;"","")</f>
        <v>216</v>
      </c>
      <c r="C375" s="160"/>
      <c r="D375" s="160"/>
      <c r="E375" s="160"/>
      <c r="F375" s="119" t="s">
        <v>167</v>
      </c>
      <c r="G375" s="1">
        <v>11</v>
      </c>
      <c r="H375" s="122">
        <v>93843</v>
      </c>
      <c r="I375" s="122"/>
      <c r="J375" s="5">
        <f t="shared" si="296"/>
        <v>1032273</v>
      </c>
      <c r="K375" s="123" t="s">
        <v>168</v>
      </c>
      <c r="L375" s="130">
        <v>4.0000000000000001E-3</v>
      </c>
      <c r="M375" s="132">
        <v>53</v>
      </c>
      <c r="N375" s="127">
        <f t="shared" si="297"/>
        <v>0.21199999999999999</v>
      </c>
      <c r="O375" s="127">
        <v>0.05</v>
      </c>
      <c r="P375" s="125">
        <v>0</v>
      </c>
      <c r="Q375" s="140">
        <f t="shared" si="298"/>
        <v>0.26200000000000001</v>
      </c>
      <c r="R375" s="64">
        <f t="shared" si="299"/>
        <v>270455.52600000001</v>
      </c>
    </row>
    <row r="376" spans="2:18" x14ac:dyDescent="0.3">
      <c r="B376" s="19" t="str">
        <f>IF(TRIM(H376)&lt;&gt;"",COUNTA($H$66:H376)&amp;"","")</f>
        <v/>
      </c>
      <c r="C376" s="20"/>
      <c r="D376" s="30"/>
      <c r="E376" s="4">
        <v>92600</v>
      </c>
      <c r="F376" s="31" t="s">
        <v>11</v>
      </c>
      <c r="G376" s="48"/>
      <c r="H376" s="117"/>
      <c r="I376" s="20"/>
      <c r="J376" s="20"/>
      <c r="K376" s="20"/>
      <c r="L376" s="20"/>
      <c r="M376" s="20"/>
      <c r="N376" s="20"/>
      <c r="O376" s="95"/>
      <c r="P376" s="20"/>
      <c r="Q376" s="20"/>
      <c r="R376" s="63"/>
    </row>
    <row r="377" spans="2:18" x14ac:dyDescent="0.3">
      <c r="B377" s="7" t="str">
        <f>IF(TRIM(H377)&lt;&gt;"",COUNTA($H$66:H377)&amp;"","")</f>
        <v/>
      </c>
      <c r="C377" s="161" t="s">
        <v>175</v>
      </c>
      <c r="D377" s="166"/>
      <c r="E377" s="166"/>
      <c r="F377" s="131" t="s">
        <v>75</v>
      </c>
      <c r="G377" s="131"/>
      <c r="H377" s="120"/>
      <c r="I377" s="121"/>
      <c r="J377" s="121"/>
      <c r="K377" s="121"/>
      <c r="L377" s="8"/>
      <c r="M377" s="8"/>
      <c r="N377" s="8"/>
      <c r="O377" s="91"/>
      <c r="P377" s="8"/>
      <c r="Q377" s="8"/>
      <c r="R377" s="64"/>
    </row>
    <row r="378" spans="2:18" s="32" customFormat="1" ht="27.6" x14ac:dyDescent="0.3">
      <c r="B378" s="7" t="str">
        <f>IF(TRIM(H378)&lt;&gt;"",COUNTA($H$66:H378)&amp;"","")</f>
        <v>217</v>
      </c>
      <c r="C378" s="162"/>
      <c r="D378" s="167"/>
      <c r="E378" s="167"/>
      <c r="F378" s="119" t="s">
        <v>131</v>
      </c>
      <c r="G378" s="1">
        <v>11</v>
      </c>
      <c r="H378" s="122">
        <v>14506</v>
      </c>
      <c r="I378" s="123"/>
      <c r="J378" s="5">
        <f t="shared" ref="J378:J379" si="303">G378*H378</f>
        <v>159566</v>
      </c>
      <c r="K378" s="123" t="s">
        <v>46</v>
      </c>
      <c r="L378" s="130">
        <v>4.3999999999999997E-2</v>
      </c>
      <c r="M378" s="132">
        <v>53</v>
      </c>
      <c r="N378" s="126">
        <f t="shared" ref="N378:N379" si="304">M378*L378</f>
        <v>2.3319999999999999</v>
      </c>
      <c r="O378" s="133">
        <v>1.05</v>
      </c>
      <c r="P378" s="125">
        <v>0</v>
      </c>
      <c r="Q378" s="126">
        <f t="shared" ref="Q378:Q379" si="305">P378+O378+N378</f>
        <v>3.3819999999999997</v>
      </c>
      <c r="R378" s="64">
        <f t="shared" ref="R378:R379" si="306">Q378*J378</f>
        <v>539652.21199999994</v>
      </c>
    </row>
    <row r="379" spans="2:18" ht="27.6" x14ac:dyDescent="0.3">
      <c r="B379" s="7" t="str">
        <f>IF(TRIM(H379)&lt;&gt;"",COUNTA($H$66:H379)&amp;"","")</f>
        <v>218</v>
      </c>
      <c r="C379" s="163"/>
      <c r="D379" s="170"/>
      <c r="E379" s="170"/>
      <c r="F379" s="119" t="s">
        <v>132</v>
      </c>
      <c r="G379" s="1">
        <v>11</v>
      </c>
      <c r="H379" s="122">
        <v>660</v>
      </c>
      <c r="I379" s="123"/>
      <c r="J379" s="5">
        <f t="shared" si="303"/>
        <v>7260</v>
      </c>
      <c r="K379" s="123" t="s">
        <v>46</v>
      </c>
      <c r="L379" s="130">
        <v>4.3999999999999997E-2</v>
      </c>
      <c r="M379" s="132">
        <v>53</v>
      </c>
      <c r="N379" s="126">
        <f t="shared" si="304"/>
        <v>2.3319999999999999</v>
      </c>
      <c r="O379" s="133">
        <v>1.1499999999999999</v>
      </c>
      <c r="P379" s="125">
        <v>0</v>
      </c>
      <c r="Q379" s="126">
        <f t="shared" si="305"/>
        <v>3.4819999999999998</v>
      </c>
      <c r="R379" s="64">
        <f t="shared" si="306"/>
        <v>25279.32</v>
      </c>
    </row>
    <row r="380" spans="2:18" s="32" customFormat="1" x14ac:dyDescent="0.3">
      <c r="B380" s="7" t="str">
        <f>IF(TRIM(H380)&lt;&gt;"",COUNTA($H$66:H380)&amp;"","")</f>
        <v/>
      </c>
      <c r="C380" s="166" t="s">
        <v>175</v>
      </c>
      <c r="D380" s="167"/>
      <c r="E380" s="167"/>
      <c r="F380" s="38" t="s">
        <v>85</v>
      </c>
      <c r="G380" s="138"/>
      <c r="H380" s="44"/>
      <c r="I380" s="137"/>
      <c r="J380" s="137"/>
      <c r="K380" s="6"/>
      <c r="L380" s="8"/>
      <c r="M380" s="8"/>
      <c r="N380" s="8"/>
      <c r="O380" s="91"/>
      <c r="P380" s="8"/>
      <c r="Q380" s="8"/>
      <c r="R380" s="64"/>
    </row>
    <row r="381" spans="2:18" ht="27.6" x14ac:dyDescent="0.3">
      <c r="B381" s="7" t="str">
        <f>IF(TRIM(H381)&lt;&gt;"",COUNTA($H$66:H381)&amp;"","")</f>
        <v>219</v>
      </c>
      <c r="C381" s="167"/>
      <c r="D381" s="167"/>
      <c r="E381" s="167"/>
      <c r="F381" s="113" t="s">
        <v>133</v>
      </c>
      <c r="G381" s="1">
        <v>11</v>
      </c>
      <c r="H381" s="44">
        <v>23148</v>
      </c>
      <c r="I381" s="6"/>
      <c r="J381" s="5">
        <f t="shared" ref="J381" si="307">G381*H381</f>
        <v>254628</v>
      </c>
      <c r="K381" s="6" t="s">
        <v>46</v>
      </c>
      <c r="L381" s="130">
        <v>1.2999999999999999E-2</v>
      </c>
      <c r="M381" s="132">
        <v>53</v>
      </c>
      <c r="N381" s="126">
        <f t="shared" ref="N381" si="308">M381*L381</f>
        <v>0.68899999999999995</v>
      </c>
      <c r="O381" s="133">
        <v>0.85</v>
      </c>
      <c r="P381" s="125">
        <v>0</v>
      </c>
      <c r="Q381" s="126">
        <f t="shared" ref="Q381" si="309">P381+O381+N381</f>
        <v>1.5389999999999999</v>
      </c>
      <c r="R381" s="64">
        <f t="shared" ref="R381" si="310">Q381*J381</f>
        <v>391872.49199999997</v>
      </c>
    </row>
    <row r="382" spans="2:18" s="32" customFormat="1" x14ac:dyDescent="0.3">
      <c r="B382" s="7" t="str">
        <f>IF(TRIM(H382)&lt;&gt;"",COUNTA($H$66:H382)&amp;"","")</f>
        <v/>
      </c>
      <c r="C382" s="167"/>
      <c r="D382" s="167"/>
      <c r="E382" s="167"/>
      <c r="F382" s="38" t="s">
        <v>142</v>
      </c>
      <c r="G382" s="138"/>
      <c r="H382" s="44"/>
      <c r="I382" s="6"/>
      <c r="J382" s="6"/>
      <c r="K382" s="6"/>
      <c r="L382" s="8"/>
      <c r="M382" s="8"/>
      <c r="N382" s="8"/>
      <c r="O382" s="91"/>
      <c r="P382" s="8"/>
      <c r="Q382" s="8"/>
      <c r="R382" s="64"/>
    </row>
    <row r="383" spans="2:18" ht="27.6" x14ac:dyDescent="0.3">
      <c r="B383" s="7" t="str">
        <f>IF(TRIM(H383)&lt;&gt;"",COUNTA($H$66:H383)&amp;"","")</f>
        <v>220</v>
      </c>
      <c r="C383" s="167"/>
      <c r="D383" s="167"/>
      <c r="E383" s="167"/>
      <c r="F383" s="113" t="s">
        <v>134</v>
      </c>
      <c r="G383" s="1">
        <v>11</v>
      </c>
      <c r="H383" s="44">
        <v>3706</v>
      </c>
      <c r="I383" s="6"/>
      <c r="J383" s="5">
        <f t="shared" ref="J383" si="311">G383*H383</f>
        <v>40766</v>
      </c>
      <c r="K383" s="6" t="s">
        <v>46</v>
      </c>
      <c r="L383" s="130">
        <v>1.2999999999999999E-2</v>
      </c>
      <c r="M383" s="132">
        <v>53</v>
      </c>
      <c r="N383" s="126">
        <f t="shared" ref="N383" si="312">M383*L383</f>
        <v>0.68899999999999995</v>
      </c>
      <c r="O383" s="133">
        <v>0.85</v>
      </c>
      <c r="P383" s="125">
        <v>0</v>
      </c>
      <c r="Q383" s="126">
        <f t="shared" ref="Q383" si="313">P383+O383+N383</f>
        <v>1.5389999999999999</v>
      </c>
      <c r="R383" s="64">
        <f t="shared" ref="R383" si="314">Q383*J383</f>
        <v>62738.873999999996</v>
      </c>
    </row>
    <row r="384" spans="2:18" x14ac:dyDescent="0.3">
      <c r="B384" s="7" t="str">
        <f>IF(TRIM(H384)&lt;&gt;"",COUNTA($H$66:H384)&amp;"","")</f>
        <v/>
      </c>
      <c r="C384" s="167"/>
      <c r="D384" s="167"/>
      <c r="E384" s="167"/>
      <c r="F384" s="38" t="s">
        <v>141</v>
      </c>
      <c r="G384" s="138"/>
      <c r="H384" s="44"/>
      <c r="I384" s="6"/>
      <c r="J384" s="6"/>
      <c r="K384" s="6"/>
      <c r="L384" s="8"/>
      <c r="M384" s="8"/>
      <c r="N384" s="8"/>
      <c r="O384" s="91"/>
      <c r="P384" s="8"/>
      <c r="Q384" s="8"/>
      <c r="R384" s="64"/>
    </row>
    <row r="385" spans="2:18" ht="27.6" x14ac:dyDescent="0.3">
      <c r="B385" s="7" t="str">
        <f>IF(TRIM(H385)&lt;&gt;"",COUNTA($H$66:H385)&amp;"","")</f>
        <v>221</v>
      </c>
      <c r="C385" s="167"/>
      <c r="D385" s="167"/>
      <c r="E385" s="167"/>
      <c r="F385" s="113" t="s">
        <v>135</v>
      </c>
      <c r="G385" s="1">
        <v>11</v>
      </c>
      <c r="H385" s="44">
        <v>13066</v>
      </c>
      <c r="I385" s="6"/>
      <c r="J385" s="5">
        <f t="shared" ref="J385" si="315">G385*H385</f>
        <v>143726</v>
      </c>
      <c r="K385" s="6" t="s">
        <v>46</v>
      </c>
      <c r="L385" s="130">
        <v>1.2999999999999999E-2</v>
      </c>
      <c r="M385" s="132">
        <v>53</v>
      </c>
      <c r="N385" s="126">
        <f t="shared" ref="N385" si="316">M385*L385</f>
        <v>0.68899999999999995</v>
      </c>
      <c r="O385" s="133">
        <v>0.85</v>
      </c>
      <c r="P385" s="125">
        <v>0</v>
      </c>
      <c r="Q385" s="126">
        <f t="shared" ref="Q385" si="317">P385+O385+N385</f>
        <v>1.5389999999999999</v>
      </c>
      <c r="R385" s="64">
        <f t="shared" ref="R385" si="318">Q385*J385</f>
        <v>221194.31399999998</v>
      </c>
    </row>
    <row r="386" spans="2:18" x14ac:dyDescent="0.3">
      <c r="B386" s="7" t="str">
        <f>IF(TRIM(H386)&lt;&gt;"",COUNTA($H$66:H386)&amp;"","")</f>
        <v/>
      </c>
      <c r="C386" s="167"/>
      <c r="D386" s="167"/>
      <c r="E386" s="167"/>
      <c r="F386" s="38" t="s">
        <v>137</v>
      </c>
      <c r="G386" s="138"/>
      <c r="H386" s="44"/>
      <c r="I386" s="6"/>
      <c r="J386" s="6"/>
      <c r="K386" s="6"/>
      <c r="L386" s="8"/>
      <c r="M386" s="8"/>
      <c r="N386" s="8"/>
      <c r="O386" s="91"/>
      <c r="P386" s="8"/>
      <c r="Q386" s="8"/>
      <c r="R386" s="64"/>
    </row>
    <row r="387" spans="2:18" ht="27.6" x14ac:dyDescent="0.3">
      <c r="B387" s="7" t="str">
        <f>IF(TRIM(H387)&lt;&gt;"",COUNTA($H$66:H387)&amp;"","")</f>
        <v>222</v>
      </c>
      <c r="C387" s="170"/>
      <c r="D387" s="170"/>
      <c r="E387" s="170"/>
      <c r="F387" s="113" t="s">
        <v>136</v>
      </c>
      <c r="G387" s="1">
        <v>11</v>
      </c>
      <c r="H387" s="44">
        <v>7476</v>
      </c>
      <c r="I387" s="6"/>
      <c r="J387" s="5">
        <f t="shared" ref="J387:J397" si="319">G387*H387</f>
        <v>82236</v>
      </c>
      <c r="K387" s="6" t="s">
        <v>46</v>
      </c>
      <c r="L387" s="130">
        <v>1.2999999999999999E-2</v>
      </c>
      <c r="M387" s="132">
        <v>53</v>
      </c>
      <c r="N387" s="126">
        <f t="shared" ref="N387" si="320">M387*L387</f>
        <v>0.68899999999999995</v>
      </c>
      <c r="O387" s="133">
        <v>0.85</v>
      </c>
      <c r="P387" s="125">
        <v>0</v>
      </c>
      <c r="Q387" s="126">
        <f t="shared" ref="Q387" si="321">P387+O387+N387</f>
        <v>1.5389999999999999</v>
      </c>
      <c r="R387" s="64">
        <f t="shared" ref="R387" si="322">Q387*J387</f>
        <v>126561.204</v>
      </c>
    </row>
    <row r="388" spans="2:18" x14ac:dyDescent="0.3">
      <c r="B388" s="19" t="str">
        <f>IF(TRIM(H388)&lt;&gt;"",COUNTA($H$66:H388)&amp;"","")</f>
        <v/>
      </c>
      <c r="C388" s="20"/>
      <c r="D388" s="30"/>
      <c r="E388" s="4">
        <v>99100</v>
      </c>
      <c r="F388" s="31" t="s">
        <v>14</v>
      </c>
      <c r="G388" s="48"/>
      <c r="H388" s="117"/>
      <c r="I388" s="20"/>
      <c r="J388" s="20"/>
      <c r="K388" s="20"/>
      <c r="L388" s="20"/>
      <c r="M388" s="20"/>
      <c r="N388" s="20"/>
      <c r="O388" s="95"/>
      <c r="P388" s="20"/>
      <c r="Q388" s="20"/>
      <c r="R388" s="63"/>
    </row>
    <row r="389" spans="2:18" x14ac:dyDescent="0.3">
      <c r="B389" s="7" t="str">
        <f>IF(TRIM(H389)&lt;&gt;"",COUNTA($H$66:H389)&amp;"","")</f>
        <v>223</v>
      </c>
      <c r="C389" s="166" t="s">
        <v>175</v>
      </c>
      <c r="D389" s="166"/>
      <c r="E389" s="166"/>
      <c r="F389" s="113" t="s">
        <v>86</v>
      </c>
      <c r="G389" s="1">
        <v>11</v>
      </c>
      <c r="H389" s="44">
        <v>6942</v>
      </c>
      <c r="I389" s="137"/>
      <c r="J389" s="5">
        <f t="shared" si="319"/>
        <v>76362</v>
      </c>
      <c r="K389" s="6" t="s">
        <v>46</v>
      </c>
      <c r="L389" s="130">
        <v>3.5000000000000003E-2</v>
      </c>
      <c r="M389" s="132">
        <v>53</v>
      </c>
      <c r="N389" s="126">
        <f t="shared" ref="N389:N390" si="323">M389*L389</f>
        <v>1.8550000000000002</v>
      </c>
      <c r="O389" s="133">
        <v>0.53</v>
      </c>
      <c r="P389" s="125">
        <v>0</v>
      </c>
      <c r="Q389" s="126">
        <f t="shared" ref="Q389:Q390" si="324">P389+O389+N389</f>
        <v>2.3850000000000002</v>
      </c>
      <c r="R389" s="64">
        <f>Q389*J389</f>
        <v>182123.37000000002</v>
      </c>
    </row>
    <row r="390" spans="2:18" x14ac:dyDescent="0.3">
      <c r="B390" s="7" t="str">
        <f>IF(TRIM(H390)&lt;&gt;"",COUNTA($H$66:H390)&amp;"","")</f>
        <v>224</v>
      </c>
      <c r="C390" s="167"/>
      <c r="D390" s="167"/>
      <c r="E390" s="167"/>
      <c r="F390" s="113" t="s">
        <v>77</v>
      </c>
      <c r="G390" s="1">
        <v>11</v>
      </c>
      <c r="H390" s="44">
        <v>48705</v>
      </c>
      <c r="I390" s="137"/>
      <c r="J390" s="5">
        <f t="shared" si="319"/>
        <v>535755</v>
      </c>
      <c r="K390" s="6" t="s">
        <v>46</v>
      </c>
      <c r="L390" s="111">
        <v>2.3E-2</v>
      </c>
      <c r="M390" s="132">
        <v>53</v>
      </c>
      <c r="N390" s="126">
        <f t="shared" si="323"/>
        <v>1.2190000000000001</v>
      </c>
      <c r="O390" s="127">
        <v>0.23</v>
      </c>
      <c r="P390" s="125">
        <v>0</v>
      </c>
      <c r="Q390" s="126">
        <f t="shared" si="324"/>
        <v>1.4490000000000001</v>
      </c>
      <c r="R390" s="64">
        <f>Q390*J390</f>
        <v>776308.995</v>
      </c>
    </row>
    <row r="391" spans="2:18" x14ac:dyDescent="0.3">
      <c r="B391" s="7" t="str">
        <f>IF(TRIM(H391)&lt;&gt;"",COUNTA($H$66:H391)&amp;"","")</f>
        <v>225</v>
      </c>
      <c r="C391" s="167"/>
      <c r="D391" s="167"/>
      <c r="E391" s="167"/>
      <c r="F391" s="60" t="s">
        <v>79</v>
      </c>
      <c r="G391" s="1">
        <v>11</v>
      </c>
      <c r="H391" s="44">
        <v>15166</v>
      </c>
      <c r="I391" s="123"/>
      <c r="J391" s="5">
        <f t="shared" si="319"/>
        <v>166826</v>
      </c>
      <c r="K391" s="123" t="s">
        <v>46</v>
      </c>
      <c r="L391" s="111">
        <v>2.3E-2</v>
      </c>
      <c r="M391" s="132">
        <v>53</v>
      </c>
      <c r="N391" s="126">
        <f t="shared" ref="N391" si="325">M391*L391</f>
        <v>1.2190000000000001</v>
      </c>
      <c r="O391" s="127">
        <v>0.23</v>
      </c>
      <c r="P391" s="125">
        <v>0</v>
      </c>
      <c r="Q391" s="126">
        <f t="shared" ref="Q391" si="326">P391+O391+N391</f>
        <v>1.4490000000000001</v>
      </c>
      <c r="R391" s="64">
        <f>Q391*J391</f>
        <v>241730.87400000001</v>
      </c>
    </row>
    <row r="392" spans="2:18" x14ac:dyDescent="0.3">
      <c r="B392" s="7" t="str">
        <f>IF(TRIM(H392)&lt;&gt;"",COUNTA($H$66:H392)&amp;"","")</f>
        <v/>
      </c>
      <c r="C392" s="167"/>
      <c r="D392" s="167"/>
      <c r="E392" s="167"/>
      <c r="F392" s="38" t="s">
        <v>80</v>
      </c>
      <c r="G392" s="138"/>
      <c r="H392" s="44"/>
      <c r="I392" s="137"/>
      <c r="J392" s="137"/>
      <c r="K392" s="6"/>
      <c r="L392" s="8"/>
      <c r="M392" s="8"/>
      <c r="N392" s="33"/>
      <c r="O392" s="91"/>
      <c r="P392" s="8"/>
      <c r="Q392" s="33"/>
      <c r="R392" s="64"/>
    </row>
    <row r="393" spans="2:18" x14ac:dyDescent="0.3">
      <c r="B393" s="7" t="str">
        <f>IF(TRIM(H393)&lt;&gt;"",COUNTA($H$66:H393)&amp;"","")</f>
        <v>226</v>
      </c>
      <c r="C393" s="167"/>
      <c r="D393" s="167"/>
      <c r="E393" s="167"/>
      <c r="F393" s="60" t="s">
        <v>81</v>
      </c>
      <c r="G393" s="1">
        <v>11</v>
      </c>
      <c r="H393" s="121">
        <v>6955</v>
      </c>
      <c r="I393" s="123"/>
      <c r="J393" s="5">
        <f t="shared" si="319"/>
        <v>76505</v>
      </c>
      <c r="K393" s="123" t="s">
        <v>46</v>
      </c>
      <c r="L393" s="124">
        <v>3.2000000000000001E-2</v>
      </c>
      <c r="M393" s="132">
        <v>53</v>
      </c>
      <c r="N393" s="127">
        <f t="shared" ref="N393:N397" si="327">M393*L393</f>
        <v>1.696</v>
      </c>
      <c r="O393" s="127">
        <v>0.32</v>
      </c>
      <c r="P393" s="125">
        <v>0</v>
      </c>
      <c r="Q393" s="126">
        <f t="shared" ref="Q393" si="328">(P393+O393+N393)</f>
        <v>2.016</v>
      </c>
      <c r="R393" s="64">
        <f>Q393*J393</f>
        <v>154234.07999999999</v>
      </c>
    </row>
    <row r="394" spans="2:18" x14ac:dyDescent="0.3">
      <c r="B394" s="7" t="str">
        <f>IF(TRIM(H394)&lt;&gt;"",COUNTA($H$66:H394)&amp;"","")</f>
        <v>227</v>
      </c>
      <c r="C394" s="167"/>
      <c r="D394" s="167"/>
      <c r="E394" s="167"/>
      <c r="F394" s="119" t="s">
        <v>78</v>
      </c>
      <c r="G394" s="1">
        <v>11</v>
      </c>
      <c r="H394" s="122">
        <v>201</v>
      </c>
      <c r="I394" s="123"/>
      <c r="J394" s="5">
        <f t="shared" ref="J394:J395" si="329">G394*H394</f>
        <v>2211</v>
      </c>
      <c r="K394" s="123" t="s">
        <v>73</v>
      </c>
      <c r="L394" s="130">
        <f>(0.035*3.5)</f>
        <v>0.12250000000000001</v>
      </c>
      <c r="M394" s="132">
        <v>53</v>
      </c>
      <c r="N394" s="126">
        <f t="shared" si="327"/>
        <v>6.4925000000000006</v>
      </c>
      <c r="O394" s="133">
        <f>(0.53*3.5)</f>
        <v>1.855</v>
      </c>
      <c r="P394" s="125">
        <v>0</v>
      </c>
      <c r="Q394" s="126">
        <f t="shared" ref="Q394:Q397" si="330">P394+O394+N394</f>
        <v>8.3475000000000001</v>
      </c>
      <c r="R394" s="64">
        <f>Q394*J394</f>
        <v>18456.322500000002</v>
      </c>
    </row>
    <row r="395" spans="2:18" x14ac:dyDescent="0.3">
      <c r="B395" s="7" t="str">
        <f>IF(TRIM(H395)&lt;&gt;"",COUNTA($H$66:H395)&amp;"","")</f>
        <v>228</v>
      </c>
      <c r="C395" s="167"/>
      <c r="D395" s="167"/>
      <c r="E395" s="167"/>
      <c r="F395" s="119" t="s">
        <v>84</v>
      </c>
      <c r="G395" s="1">
        <v>11</v>
      </c>
      <c r="H395" s="122">
        <v>2765</v>
      </c>
      <c r="I395" s="123"/>
      <c r="J395" s="5">
        <f t="shared" si="329"/>
        <v>30415</v>
      </c>
      <c r="K395" s="123" t="s">
        <v>73</v>
      </c>
      <c r="L395" s="130">
        <f>(0.035*0.333)</f>
        <v>1.1655000000000002E-2</v>
      </c>
      <c r="M395" s="132">
        <v>53</v>
      </c>
      <c r="N395" s="126">
        <f t="shared" ref="N395" si="331">M395*L395</f>
        <v>0.61771500000000013</v>
      </c>
      <c r="O395" s="133">
        <f>(0.53*0.333)</f>
        <v>0.17649000000000001</v>
      </c>
      <c r="P395" s="125">
        <v>0</v>
      </c>
      <c r="Q395" s="126">
        <f t="shared" ref="Q395" si="332">P395+O395+N395</f>
        <v>0.79420500000000016</v>
      </c>
      <c r="R395" s="64">
        <f>Q395*J395</f>
        <v>24155.745075000006</v>
      </c>
    </row>
    <row r="396" spans="2:18" x14ac:dyDescent="0.3">
      <c r="B396" s="7" t="str">
        <f>IF(TRIM(H396)&lt;&gt;"",COUNTA($H$66:H396)&amp;"","")</f>
        <v>229</v>
      </c>
      <c r="C396" s="167"/>
      <c r="D396" s="167"/>
      <c r="E396" s="167"/>
      <c r="F396" s="119" t="s">
        <v>82</v>
      </c>
      <c r="G396" s="1">
        <v>11</v>
      </c>
      <c r="H396" s="122">
        <v>457</v>
      </c>
      <c r="I396" s="123"/>
      <c r="J396" s="5">
        <f t="shared" si="319"/>
        <v>5027</v>
      </c>
      <c r="K396" s="123" t="s">
        <v>73</v>
      </c>
      <c r="L396" s="130">
        <f>(0.035*0.5)</f>
        <v>1.7500000000000002E-2</v>
      </c>
      <c r="M396" s="132">
        <v>53</v>
      </c>
      <c r="N396" s="126">
        <f t="shared" si="327"/>
        <v>0.9275000000000001</v>
      </c>
      <c r="O396" s="133">
        <f>(0.53*0.5)</f>
        <v>0.26500000000000001</v>
      </c>
      <c r="P396" s="125">
        <v>0</v>
      </c>
      <c r="Q396" s="126">
        <f t="shared" si="330"/>
        <v>1.1925000000000001</v>
      </c>
      <c r="R396" s="64">
        <f>Q396*J396</f>
        <v>5994.6975000000002</v>
      </c>
    </row>
    <row r="397" spans="2:18" x14ac:dyDescent="0.3">
      <c r="B397" s="7" t="str">
        <f>IF(TRIM(H397)&lt;&gt;"",COUNTA($H$66:H397)&amp;"","")</f>
        <v>230</v>
      </c>
      <c r="C397" s="167"/>
      <c r="D397" s="167"/>
      <c r="E397" s="167"/>
      <c r="F397" s="119" t="s">
        <v>83</v>
      </c>
      <c r="G397" s="1">
        <v>11</v>
      </c>
      <c r="H397" s="122">
        <v>729</v>
      </c>
      <c r="I397" s="123"/>
      <c r="J397" s="5">
        <f t="shared" si="319"/>
        <v>8019</v>
      </c>
      <c r="K397" s="123" t="s">
        <v>73</v>
      </c>
      <c r="L397" s="130">
        <f>(0.035*0.666)</f>
        <v>2.3310000000000004E-2</v>
      </c>
      <c r="M397" s="132">
        <v>53</v>
      </c>
      <c r="N397" s="126">
        <f t="shared" si="327"/>
        <v>1.2354300000000003</v>
      </c>
      <c r="O397" s="133">
        <f>(0.53*0.666)</f>
        <v>0.35298000000000002</v>
      </c>
      <c r="P397" s="125">
        <v>0</v>
      </c>
      <c r="Q397" s="126">
        <f t="shared" si="330"/>
        <v>1.5884100000000003</v>
      </c>
      <c r="R397" s="64">
        <f>Q397*J397</f>
        <v>12737.459790000003</v>
      </c>
    </row>
    <row r="398" spans="2:18" ht="14.4" thickBot="1" x14ac:dyDescent="0.35">
      <c r="B398" s="7" t="str">
        <f>IF(TRIM(H398)&lt;&gt;"",COUNTA($H$66:H398)&amp;"","")</f>
        <v/>
      </c>
      <c r="C398" s="1"/>
      <c r="D398" s="1"/>
      <c r="E398" s="1"/>
      <c r="F398" s="24" t="s">
        <v>7</v>
      </c>
      <c r="G398" s="45"/>
      <c r="H398" s="49"/>
      <c r="I398" s="34"/>
      <c r="J398" s="34"/>
      <c r="K398" s="34"/>
      <c r="L398" s="51"/>
      <c r="M398" s="51"/>
      <c r="N398" s="26"/>
      <c r="O398" s="92"/>
      <c r="P398" s="51"/>
      <c r="Q398" s="26"/>
      <c r="R398" s="66">
        <f>SUM(R370:R397)</f>
        <v>4359244.7933649989</v>
      </c>
    </row>
    <row r="399" spans="2:18" x14ac:dyDescent="0.3">
      <c r="B399" s="7" t="str">
        <f>IF(TRIM(H399)&lt;&gt;"",COUNTA($H$66:H399)&amp;"","")</f>
        <v/>
      </c>
      <c r="C399" s="1"/>
      <c r="D399" s="1"/>
      <c r="E399" s="1"/>
      <c r="F399" s="24"/>
      <c r="G399" s="116"/>
      <c r="H399" s="50"/>
      <c r="I399" s="35"/>
      <c r="J399" s="35"/>
      <c r="K399" s="35"/>
      <c r="L399" s="52"/>
      <c r="M399" s="52"/>
      <c r="N399" s="36"/>
      <c r="O399" s="93"/>
      <c r="P399" s="52"/>
      <c r="Q399" s="36"/>
      <c r="R399" s="68"/>
    </row>
    <row r="400" spans="2:18" x14ac:dyDescent="0.3">
      <c r="B400" s="7" t="str">
        <f>IF(TRIM(H400)&lt;&gt;"",COUNTA($H$66:H400)&amp;"","")</f>
        <v/>
      </c>
      <c r="C400" s="1"/>
      <c r="D400" s="1"/>
      <c r="E400" s="1"/>
      <c r="F400" s="24"/>
      <c r="G400" s="24"/>
      <c r="H400" s="42"/>
      <c r="I400" s="5"/>
      <c r="J400" s="5"/>
      <c r="K400" s="5"/>
      <c r="L400" s="8"/>
      <c r="M400" s="8"/>
      <c r="N400" s="37"/>
      <c r="O400" s="94"/>
      <c r="P400" s="8"/>
      <c r="Q400" s="37"/>
      <c r="R400" s="69"/>
    </row>
    <row r="401" spans="2:18" x14ac:dyDescent="0.3">
      <c r="B401" s="19" t="str">
        <f>IF(TRIM(H401)&lt;&gt;"",COUNTA($H$66:H401)&amp;"","")</f>
        <v>231</v>
      </c>
      <c r="C401" s="20"/>
      <c r="D401" s="20"/>
      <c r="E401" s="20"/>
      <c r="F401" s="118" t="s">
        <v>145</v>
      </c>
      <c r="G401" s="158">
        <v>6</v>
      </c>
      <c r="H401" s="158">
        <v>17270</v>
      </c>
      <c r="I401" s="158"/>
      <c r="J401" s="158">
        <f t="shared" ref="J401" si="333">G401*H401</f>
        <v>103620</v>
      </c>
      <c r="K401" s="158" t="s">
        <v>46</v>
      </c>
      <c r="L401" s="124"/>
      <c r="M401" s="128"/>
      <c r="N401" s="126"/>
      <c r="O401" s="127"/>
      <c r="P401" s="125"/>
      <c r="Q401" s="126"/>
      <c r="R401" s="64"/>
    </row>
    <row r="402" spans="2:18" x14ac:dyDescent="0.3">
      <c r="B402" s="19" t="str">
        <f>IF(TRIM(H402)&lt;&gt;"",COUNTA($H$66:H402)&amp;"","")</f>
        <v/>
      </c>
      <c r="C402" s="20"/>
      <c r="D402" s="20"/>
      <c r="E402" s="4">
        <v>40000</v>
      </c>
      <c r="F402" s="3" t="s">
        <v>12</v>
      </c>
      <c r="G402" s="48"/>
      <c r="H402" s="117"/>
      <c r="I402" s="20"/>
      <c r="J402" s="20"/>
      <c r="K402" s="20"/>
      <c r="L402" s="20"/>
      <c r="M402" s="20"/>
      <c r="N402" s="20"/>
      <c r="O402" s="95"/>
      <c r="P402" s="20"/>
      <c r="Q402" s="20"/>
      <c r="R402" s="63"/>
    </row>
    <row r="403" spans="2:18" x14ac:dyDescent="0.3">
      <c r="B403" s="19" t="str">
        <f>IF(TRIM(H403)&lt;&gt;"",COUNTA($H$66:H403)&amp;"","")</f>
        <v/>
      </c>
      <c r="C403" s="20"/>
      <c r="D403" s="30"/>
      <c r="E403" s="4">
        <v>42000</v>
      </c>
      <c r="F403" s="31" t="s">
        <v>13</v>
      </c>
      <c r="G403" s="48"/>
      <c r="H403" s="117"/>
      <c r="I403" s="20"/>
      <c r="J403" s="20"/>
      <c r="K403" s="20"/>
      <c r="L403" s="20"/>
      <c r="M403" s="20"/>
      <c r="N403" s="20"/>
      <c r="O403" s="95"/>
      <c r="P403" s="20"/>
      <c r="Q403" s="20"/>
      <c r="R403" s="63"/>
    </row>
    <row r="404" spans="2:18" x14ac:dyDescent="0.3">
      <c r="B404" s="7" t="str">
        <f>IF(TRIM(H404)&lt;&gt;"",COUNTA($H$66:H404)&amp;"","")</f>
        <v>232</v>
      </c>
      <c r="C404" s="164" t="s">
        <v>176</v>
      </c>
      <c r="D404" s="166"/>
      <c r="E404" s="166"/>
      <c r="F404" s="113" t="s">
        <v>89</v>
      </c>
      <c r="G404" s="1">
        <v>6</v>
      </c>
      <c r="H404" s="122">
        <v>2772</v>
      </c>
      <c r="I404" s="123"/>
      <c r="J404" s="5">
        <f t="shared" ref="J404:J407" si="334">G404*H404</f>
        <v>16632</v>
      </c>
      <c r="K404" s="123" t="s">
        <v>46</v>
      </c>
      <c r="L404" s="124">
        <v>0.38100000000000001</v>
      </c>
      <c r="M404" s="128">
        <v>53</v>
      </c>
      <c r="N404" s="126">
        <f t="shared" ref="N404:N407" si="335">M404*L404</f>
        <v>20.193000000000001</v>
      </c>
      <c r="O404" s="127">
        <v>9.57</v>
      </c>
      <c r="P404" s="125">
        <v>0</v>
      </c>
      <c r="Q404" s="126">
        <f t="shared" ref="Q404:Q407" si="336">(P404+O404+N404)*1.4</f>
        <v>41.668199999999999</v>
      </c>
      <c r="R404" s="64">
        <f t="shared" ref="R404:R407" si="337">Q404*J404</f>
        <v>693025.5024</v>
      </c>
    </row>
    <row r="405" spans="2:18" s="32" customFormat="1" x14ac:dyDescent="0.3">
      <c r="B405" s="7" t="str">
        <f>IF(TRIM(H405)&lt;&gt;"",COUNTA($H$66:H405)&amp;"","")</f>
        <v>233</v>
      </c>
      <c r="C405" s="167"/>
      <c r="D405" s="167"/>
      <c r="E405" s="167"/>
      <c r="F405" s="113" t="s">
        <v>257</v>
      </c>
      <c r="G405" s="1">
        <v>6</v>
      </c>
      <c r="H405" s="122">
        <v>93</v>
      </c>
      <c r="I405" s="123"/>
      <c r="J405" s="5">
        <f t="shared" si="334"/>
        <v>558</v>
      </c>
      <c r="K405" s="123" t="s">
        <v>73</v>
      </c>
      <c r="L405" s="124">
        <v>0.38100000000000001</v>
      </c>
      <c r="M405" s="128">
        <v>53</v>
      </c>
      <c r="N405" s="126">
        <f t="shared" si="335"/>
        <v>20.193000000000001</v>
      </c>
      <c r="O405" s="127">
        <v>15.25</v>
      </c>
      <c r="P405" s="125">
        <v>0</v>
      </c>
      <c r="Q405" s="126">
        <f t="shared" si="336"/>
        <v>49.620199999999997</v>
      </c>
      <c r="R405" s="64">
        <f t="shared" si="337"/>
        <v>27688.071599999999</v>
      </c>
    </row>
    <row r="406" spans="2:18" x14ac:dyDescent="0.3">
      <c r="B406" s="7" t="str">
        <f>IF(TRIM(H406)&lt;&gt;"",COUNTA($H$66:H406)&amp;"","")</f>
        <v>234</v>
      </c>
      <c r="C406" s="167"/>
      <c r="D406" s="167"/>
      <c r="E406" s="167"/>
      <c r="F406" s="113" t="s">
        <v>258</v>
      </c>
      <c r="G406" s="1">
        <v>6</v>
      </c>
      <c r="H406" s="122">
        <v>67</v>
      </c>
      <c r="I406" s="123"/>
      <c r="J406" s="5">
        <f t="shared" si="334"/>
        <v>402</v>
      </c>
      <c r="K406" s="123" t="s">
        <v>73</v>
      </c>
      <c r="L406" s="124">
        <v>0.38100000000000001</v>
      </c>
      <c r="M406" s="128">
        <v>53</v>
      </c>
      <c r="N406" s="126">
        <f t="shared" si="335"/>
        <v>20.193000000000001</v>
      </c>
      <c r="O406" s="127">
        <v>15.25</v>
      </c>
      <c r="P406" s="125">
        <v>0</v>
      </c>
      <c r="Q406" s="126">
        <f t="shared" si="336"/>
        <v>49.620199999999997</v>
      </c>
      <c r="R406" s="64">
        <f t="shared" si="337"/>
        <v>19947.320400000001</v>
      </c>
    </row>
    <row r="407" spans="2:18" x14ac:dyDescent="0.3">
      <c r="B407" s="7" t="str">
        <f>IF(TRIM(H407)&lt;&gt;"",COUNTA($H$66:H407)&amp;"","")</f>
        <v>235</v>
      </c>
      <c r="C407" s="170"/>
      <c r="D407" s="170"/>
      <c r="E407" s="170"/>
      <c r="F407" s="113" t="s">
        <v>266</v>
      </c>
      <c r="G407" s="1">
        <v>6</v>
      </c>
      <c r="H407" s="122">
        <v>87</v>
      </c>
      <c r="I407" s="123"/>
      <c r="J407" s="5">
        <f t="shared" si="334"/>
        <v>522</v>
      </c>
      <c r="K407" s="123" t="s">
        <v>73</v>
      </c>
      <c r="L407" s="124">
        <v>0.38100000000000001</v>
      </c>
      <c r="M407" s="128">
        <v>53</v>
      </c>
      <c r="N407" s="126">
        <f t="shared" si="335"/>
        <v>20.193000000000001</v>
      </c>
      <c r="O407" s="127">
        <v>15.25</v>
      </c>
      <c r="P407" s="125">
        <v>0</v>
      </c>
      <c r="Q407" s="126">
        <f t="shared" si="336"/>
        <v>49.620199999999997</v>
      </c>
      <c r="R407" s="64">
        <f t="shared" si="337"/>
        <v>25901.7444</v>
      </c>
    </row>
    <row r="408" spans="2:18" ht="14.4" thickBot="1" x14ac:dyDescent="0.35">
      <c r="B408" s="7" t="str">
        <f>IF(TRIM(H408)&lt;&gt;"",COUNTA($H$66:H408)&amp;"","")</f>
        <v/>
      </c>
      <c r="C408" s="1"/>
      <c r="D408" s="1"/>
      <c r="E408" s="1"/>
      <c r="F408" s="24" t="s">
        <v>7</v>
      </c>
      <c r="G408" s="45"/>
      <c r="H408" s="49"/>
      <c r="I408" s="34"/>
      <c r="J408" s="34"/>
      <c r="K408" s="34"/>
      <c r="L408" s="51"/>
      <c r="M408" s="51"/>
      <c r="N408" s="26"/>
      <c r="O408" s="92"/>
      <c r="P408" s="51"/>
      <c r="Q408" s="26"/>
      <c r="R408" s="66">
        <f>SUM(R404:R407)</f>
        <v>766562.63879999996</v>
      </c>
    </row>
    <row r="409" spans="2:18" x14ac:dyDescent="0.3">
      <c r="B409" s="7" t="str">
        <f>IF(TRIM(H409)&lt;&gt;"",COUNTA($H$66:H409)&amp;"","")</f>
        <v/>
      </c>
      <c r="C409" s="1"/>
      <c r="D409" s="1"/>
      <c r="E409" s="1"/>
      <c r="F409" s="2"/>
      <c r="G409" s="115"/>
      <c r="H409" s="50"/>
      <c r="I409" s="35"/>
      <c r="J409" s="35"/>
      <c r="K409" s="35"/>
      <c r="L409" s="52"/>
      <c r="M409" s="52"/>
      <c r="N409" s="36"/>
      <c r="O409" s="93"/>
      <c r="P409" s="52"/>
      <c r="Q409" s="36"/>
      <c r="R409" s="68"/>
    </row>
    <row r="410" spans="2:18" x14ac:dyDescent="0.3">
      <c r="B410" s="7" t="str">
        <f>IF(TRIM(H410)&lt;&gt;"",COUNTA($H$66:H410)&amp;"","")</f>
        <v/>
      </c>
      <c r="C410" s="1"/>
      <c r="D410" s="1"/>
      <c r="E410" s="4"/>
      <c r="F410" s="2"/>
      <c r="G410" s="2"/>
      <c r="H410" s="42"/>
      <c r="I410" s="5"/>
      <c r="J410" s="5"/>
      <c r="K410" s="5"/>
      <c r="L410" s="8"/>
      <c r="M410" s="8"/>
      <c r="N410" s="37"/>
      <c r="O410" s="94"/>
      <c r="P410" s="8"/>
      <c r="Q410" s="37"/>
      <c r="R410" s="69"/>
    </row>
    <row r="411" spans="2:18" s="53" customFormat="1" x14ac:dyDescent="0.3">
      <c r="B411" s="19" t="str">
        <f>IF(TRIM(H411)&lt;&gt;"",COUNTA($H$66:H411)&amp;"","")</f>
        <v/>
      </c>
      <c r="C411" s="20"/>
      <c r="D411" s="30"/>
      <c r="E411" s="4">
        <v>60000</v>
      </c>
      <c r="F411" s="3" t="s">
        <v>187</v>
      </c>
      <c r="G411" s="144"/>
      <c r="H411" s="143"/>
      <c r="I411" s="143"/>
      <c r="J411" s="143"/>
      <c r="K411" s="143"/>
      <c r="L411" s="143"/>
      <c r="M411" s="145"/>
      <c r="N411" s="143"/>
      <c r="O411" s="143"/>
      <c r="P411" s="20"/>
      <c r="Q411" s="20"/>
      <c r="R411" s="63"/>
    </row>
    <row r="412" spans="2:18" s="32" customFormat="1" x14ac:dyDescent="0.3">
      <c r="B412" s="156" t="str">
        <f>IF(TRIM(G412)&lt;&gt;"",COUNTA($G$66:G412)&amp;"","")</f>
        <v/>
      </c>
      <c r="C412" s="143"/>
      <c r="D412" s="146"/>
      <c r="E412" s="155">
        <v>61053</v>
      </c>
      <c r="F412" s="31" t="s">
        <v>299</v>
      </c>
      <c r="G412" s="144"/>
      <c r="H412" s="143"/>
      <c r="I412" s="143"/>
      <c r="J412" s="143"/>
      <c r="K412" s="143"/>
      <c r="L412" s="143"/>
      <c r="M412" s="145"/>
      <c r="N412" s="143"/>
      <c r="O412" s="143"/>
      <c r="P412" s="20"/>
      <c r="Q412" s="20"/>
      <c r="R412" s="63"/>
    </row>
    <row r="413" spans="2:18" s="53" customFormat="1" x14ac:dyDescent="0.3">
      <c r="B413" s="54" t="str">
        <f>IF(TRIM(G413)&lt;&gt;"",COUNTA($G$66:G413)&amp;"","")</f>
        <v>228</v>
      </c>
      <c r="C413" s="168"/>
      <c r="D413" s="168"/>
      <c r="E413" s="168"/>
      <c r="F413" s="113" t="s">
        <v>297</v>
      </c>
      <c r="G413" s="1">
        <v>6</v>
      </c>
      <c r="H413" s="42">
        <v>150</v>
      </c>
      <c r="I413" s="5"/>
      <c r="J413" s="5">
        <f t="shared" ref="J413:J432" si="338">G413*H413</f>
        <v>900</v>
      </c>
      <c r="K413" s="5" t="s">
        <v>73</v>
      </c>
      <c r="L413" s="152">
        <v>2.5999999999999999E-2</v>
      </c>
      <c r="M413" s="132">
        <v>53</v>
      </c>
      <c r="N413" s="126">
        <f t="shared" ref="N413:N432" si="339">M413*L413</f>
        <v>1.3779999999999999</v>
      </c>
      <c r="O413" s="127">
        <v>1.95</v>
      </c>
      <c r="P413" s="125">
        <v>0</v>
      </c>
      <c r="Q413" s="126">
        <f t="shared" ref="Q413:Q432" si="340">P413+O413+N413</f>
        <v>3.3279999999999998</v>
      </c>
      <c r="R413" s="64">
        <f t="shared" ref="R413:R432" si="341">Q413*J413</f>
        <v>2995.2</v>
      </c>
    </row>
    <row r="414" spans="2:18" s="53" customFormat="1" x14ac:dyDescent="0.3">
      <c r="B414" s="54" t="str">
        <f>IF(TRIM(G414)&lt;&gt;"",COUNTA($G$66:G414)&amp;"","")</f>
        <v>229</v>
      </c>
      <c r="C414" s="168"/>
      <c r="D414" s="168"/>
      <c r="E414" s="168"/>
      <c r="F414" s="113" t="s">
        <v>292</v>
      </c>
      <c r="G414" s="1">
        <v>6</v>
      </c>
      <c r="H414" s="42">
        <v>20</v>
      </c>
      <c r="I414" s="5"/>
      <c r="J414" s="5">
        <f t="shared" si="338"/>
        <v>120</v>
      </c>
      <c r="K414" s="5" t="s">
        <v>73</v>
      </c>
      <c r="L414" s="152">
        <v>2.5999999999999999E-2</v>
      </c>
      <c r="M414" s="132">
        <v>53</v>
      </c>
      <c r="N414" s="126">
        <f t="shared" si="339"/>
        <v>1.3779999999999999</v>
      </c>
      <c r="O414" s="127">
        <v>2.25</v>
      </c>
      <c r="P414" s="125">
        <v>0</v>
      </c>
      <c r="Q414" s="126">
        <f t="shared" si="340"/>
        <v>3.6280000000000001</v>
      </c>
      <c r="R414" s="64">
        <f t="shared" si="341"/>
        <v>435.36</v>
      </c>
    </row>
    <row r="415" spans="2:18" s="53" customFormat="1" ht="15" customHeight="1" x14ac:dyDescent="0.3">
      <c r="B415" s="54" t="str">
        <f>IF(TRIM(G415)&lt;&gt;"",COUNTA($G$66:G415)&amp;"","")</f>
        <v>230</v>
      </c>
      <c r="C415" s="168"/>
      <c r="D415" s="168"/>
      <c r="E415" s="168"/>
      <c r="F415" s="60" t="s">
        <v>282</v>
      </c>
      <c r="G415" s="1">
        <v>6</v>
      </c>
      <c r="H415" s="42">
        <v>1000</v>
      </c>
      <c r="I415" s="5"/>
      <c r="J415" s="5">
        <f t="shared" si="338"/>
        <v>6000</v>
      </c>
      <c r="K415" s="5" t="s">
        <v>73</v>
      </c>
      <c r="L415" s="152">
        <v>1.7000000000000001E-2</v>
      </c>
      <c r="M415" s="132">
        <v>53</v>
      </c>
      <c r="N415" s="126">
        <f t="shared" si="339"/>
        <v>0.90100000000000002</v>
      </c>
      <c r="O415" s="127">
        <v>0.85</v>
      </c>
      <c r="P415" s="125">
        <v>0</v>
      </c>
      <c r="Q415" s="126">
        <f t="shared" si="340"/>
        <v>1.7509999999999999</v>
      </c>
      <c r="R415" s="64">
        <f t="shared" si="341"/>
        <v>10506</v>
      </c>
    </row>
    <row r="416" spans="2:18" s="53" customFormat="1" x14ac:dyDescent="0.3">
      <c r="B416" s="54" t="str">
        <f>IF(TRIM(G416)&lt;&gt;"",COUNTA($G$66:G416)&amp;"","")</f>
        <v>231</v>
      </c>
      <c r="C416" s="168"/>
      <c r="D416" s="168"/>
      <c r="E416" s="168"/>
      <c r="F416" s="113" t="s">
        <v>295</v>
      </c>
      <c r="G416" s="1">
        <v>6</v>
      </c>
      <c r="H416" s="42">
        <v>95</v>
      </c>
      <c r="I416" s="5"/>
      <c r="J416" s="5">
        <f t="shared" si="338"/>
        <v>570</v>
      </c>
      <c r="K416" s="5" t="s">
        <v>73</v>
      </c>
      <c r="L416" s="152">
        <v>1.7000000000000001E-2</v>
      </c>
      <c r="M416" s="132">
        <v>53</v>
      </c>
      <c r="N416" s="126">
        <f t="shared" si="339"/>
        <v>0.90100000000000002</v>
      </c>
      <c r="O416" s="127">
        <v>0.9</v>
      </c>
      <c r="P416" s="125">
        <v>0</v>
      </c>
      <c r="Q416" s="126">
        <f t="shared" si="340"/>
        <v>1.8010000000000002</v>
      </c>
      <c r="R416" s="64">
        <f t="shared" si="341"/>
        <v>1026.5700000000002</v>
      </c>
    </row>
    <row r="417" spans="2:18" s="53" customFormat="1" x14ac:dyDescent="0.3">
      <c r="B417" s="54" t="str">
        <f>IF(TRIM(G417)&lt;&gt;"",COUNTA($G$66:G417)&amp;"","")</f>
        <v>232</v>
      </c>
      <c r="C417" s="168"/>
      <c r="D417" s="168"/>
      <c r="E417" s="168"/>
      <c r="F417" s="113" t="s">
        <v>267</v>
      </c>
      <c r="G417" s="1">
        <v>6</v>
      </c>
      <c r="H417" s="42">
        <v>95</v>
      </c>
      <c r="I417" s="5"/>
      <c r="J417" s="5">
        <f t="shared" si="338"/>
        <v>570</v>
      </c>
      <c r="K417" s="5" t="s">
        <v>73</v>
      </c>
      <c r="L417" s="152">
        <v>1.7000000000000001E-2</v>
      </c>
      <c r="M417" s="132">
        <v>53</v>
      </c>
      <c r="N417" s="126">
        <f t="shared" si="339"/>
        <v>0.90100000000000002</v>
      </c>
      <c r="O417" s="127">
        <v>1.2</v>
      </c>
      <c r="P417" s="125">
        <v>0</v>
      </c>
      <c r="Q417" s="126">
        <f t="shared" si="340"/>
        <v>2.101</v>
      </c>
      <c r="R417" s="64">
        <f t="shared" si="341"/>
        <v>1197.57</v>
      </c>
    </row>
    <row r="418" spans="2:18" s="53" customFormat="1" x14ac:dyDescent="0.3">
      <c r="B418" s="54" t="str">
        <f>IF(TRIM(G418)&lt;&gt;"",COUNTA($G$66:G418)&amp;"","")</f>
        <v>233</v>
      </c>
      <c r="C418" s="168"/>
      <c r="D418" s="168"/>
      <c r="E418" s="168"/>
      <c r="F418" s="113" t="s">
        <v>280</v>
      </c>
      <c r="G418" s="1">
        <v>6</v>
      </c>
      <c r="H418" s="42">
        <v>130</v>
      </c>
      <c r="I418" s="5"/>
      <c r="J418" s="5">
        <f t="shared" si="338"/>
        <v>780</v>
      </c>
      <c r="K418" s="5" t="s">
        <v>73</v>
      </c>
      <c r="L418" s="152">
        <v>1.7000000000000001E-2</v>
      </c>
      <c r="M418" s="132">
        <v>53</v>
      </c>
      <c r="N418" s="126">
        <f t="shared" si="339"/>
        <v>0.90100000000000002</v>
      </c>
      <c r="O418" s="127">
        <v>1.25</v>
      </c>
      <c r="P418" s="125">
        <v>0</v>
      </c>
      <c r="Q418" s="126">
        <f t="shared" si="340"/>
        <v>2.1509999999999998</v>
      </c>
      <c r="R418" s="64">
        <f t="shared" si="341"/>
        <v>1677.7799999999997</v>
      </c>
    </row>
    <row r="419" spans="2:18" s="53" customFormat="1" x14ac:dyDescent="0.3">
      <c r="B419" s="54" t="str">
        <f>IF(TRIM(G419)&lt;&gt;"",COUNTA($G$66:G419)&amp;"","")</f>
        <v>234</v>
      </c>
      <c r="C419" s="168"/>
      <c r="D419" s="168"/>
      <c r="E419" s="168"/>
      <c r="F419" s="113" t="s">
        <v>281</v>
      </c>
      <c r="G419" s="1">
        <v>6</v>
      </c>
      <c r="H419" s="42">
        <v>115</v>
      </c>
      <c r="I419" s="5"/>
      <c r="J419" s="5">
        <f t="shared" si="338"/>
        <v>690</v>
      </c>
      <c r="K419" s="5" t="s">
        <v>73</v>
      </c>
      <c r="L419" s="152">
        <v>1.7000000000000001E-2</v>
      </c>
      <c r="M419" s="132">
        <v>53</v>
      </c>
      <c r="N419" s="126">
        <f t="shared" si="339"/>
        <v>0.90100000000000002</v>
      </c>
      <c r="O419" s="127">
        <v>1.28</v>
      </c>
      <c r="P419" s="125">
        <v>0</v>
      </c>
      <c r="Q419" s="126">
        <f t="shared" si="340"/>
        <v>2.181</v>
      </c>
      <c r="R419" s="64">
        <f t="shared" si="341"/>
        <v>1504.89</v>
      </c>
    </row>
    <row r="420" spans="2:18" s="53" customFormat="1" x14ac:dyDescent="0.3">
      <c r="B420" s="54" t="str">
        <f>IF(TRIM(G420)&lt;&gt;"",COUNTA($G$66:G420)&amp;"","")</f>
        <v>235</v>
      </c>
      <c r="C420" s="168"/>
      <c r="D420" s="168"/>
      <c r="E420" s="168"/>
      <c r="F420" s="113" t="s">
        <v>283</v>
      </c>
      <c r="G420" s="1">
        <v>6</v>
      </c>
      <c r="H420" s="42">
        <v>110</v>
      </c>
      <c r="I420" s="5"/>
      <c r="J420" s="5">
        <f t="shared" si="338"/>
        <v>660</v>
      </c>
      <c r="K420" s="5" t="s">
        <v>73</v>
      </c>
      <c r="L420" s="152">
        <v>1.7000000000000001E-2</v>
      </c>
      <c r="M420" s="132">
        <v>53</v>
      </c>
      <c r="N420" s="126">
        <f t="shared" si="339"/>
        <v>0.90100000000000002</v>
      </c>
      <c r="O420" s="127">
        <v>5.12</v>
      </c>
      <c r="P420" s="125">
        <v>0</v>
      </c>
      <c r="Q420" s="126">
        <f t="shared" si="340"/>
        <v>6.0209999999999999</v>
      </c>
      <c r="R420" s="64">
        <f t="shared" si="341"/>
        <v>3973.86</v>
      </c>
    </row>
    <row r="421" spans="2:18" s="53" customFormat="1" x14ac:dyDescent="0.3">
      <c r="B421" s="54" t="str">
        <f>IF(TRIM(G421)&lt;&gt;"",COUNTA($G$66:G421)&amp;"","")</f>
        <v>236</v>
      </c>
      <c r="C421" s="168"/>
      <c r="D421" s="168"/>
      <c r="E421" s="168"/>
      <c r="F421" s="113" t="s">
        <v>296</v>
      </c>
      <c r="G421" s="1">
        <v>6</v>
      </c>
      <c r="H421" s="42">
        <v>55</v>
      </c>
      <c r="I421" s="5"/>
      <c r="J421" s="5">
        <f t="shared" si="338"/>
        <v>330</v>
      </c>
      <c r="K421" s="5" t="s">
        <v>73</v>
      </c>
      <c r="L421" s="152">
        <v>1.7000000000000001E-2</v>
      </c>
      <c r="M421" s="132">
        <v>53</v>
      </c>
      <c r="N421" s="126">
        <f t="shared" si="339"/>
        <v>0.90100000000000002</v>
      </c>
      <c r="O421" s="127">
        <v>6.25</v>
      </c>
      <c r="P421" s="125">
        <v>0</v>
      </c>
      <c r="Q421" s="126">
        <f t="shared" si="340"/>
        <v>7.1509999999999998</v>
      </c>
      <c r="R421" s="64">
        <f t="shared" si="341"/>
        <v>2359.83</v>
      </c>
    </row>
    <row r="422" spans="2:18" s="53" customFormat="1" x14ac:dyDescent="0.3">
      <c r="B422" s="54" t="str">
        <f>IF(TRIM(G422)&lt;&gt;"",COUNTA($G$66:G422)&amp;"","")</f>
        <v>237</v>
      </c>
      <c r="C422" s="168"/>
      <c r="D422" s="168"/>
      <c r="E422" s="168"/>
      <c r="F422" s="113" t="s">
        <v>278</v>
      </c>
      <c r="G422" s="1">
        <v>6</v>
      </c>
      <c r="H422" s="42">
        <v>495</v>
      </c>
      <c r="I422" s="5"/>
      <c r="J422" s="5">
        <f t="shared" si="338"/>
        <v>2970</v>
      </c>
      <c r="K422" s="5" t="s">
        <v>73</v>
      </c>
      <c r="L422" s="152">
        <v>1.7000000000000001E-2</v>
      </c>
      <c r="M422" s="132">
        <v>53</v>
      </c>
      <c r="N422" s="126">
        <f t="shared" si="339"/>
        <v>0.90100000000000002</v>
      </c>
      <c r="O422" s="127">
        <v>1.32</v>
      </c>
      <c r="P422" s="125">
        <v>0</v>
      </c>
      <c r="Q422" s="126">
        <f t="shared" si="340"/>
        <v>2.2210000000000001</v>
      </c>
      <c r="R422" s="64">
        <f t="shared" si="341"/>
        <v>6596.37</v>
      </c>
    </row>
    <row r="423" spans="2:18" s="53" customFormat="1" x14ac:dyDescent="0.3">
      <c r="B423" s="54" t="str">
        <f>IF(TRIM(G423)&lt;&gt;"",COUNTA($G$66:G423)&amp;"","")</f>
        <v>238</v>
      </c>
      <c r="C423" s="168"/>
      <c r="D423" s="168"/>
      <c r="E423" s="168"/>
      <c r="F423" s="113" t="s">
        <v>273</v>
      </c>
      <c r="G423" s="1">
        <v>6</v>
      </c>
      <c r="H423" s="42">
        <v>240</v>
      </c>
      <c r="I423" s="127"/>
      <c r="J423" s="5">
        <f t="shared" si="338"/>
        <v>1440</v>
      </c>
      <c r="K423" s="5" t="s">
        <v>73</v>
      </c>
      <c r="L423" s="152">
        <v>1.7999999999999999E-2</v>
      </c>
      <c r="M423" s="132">
        <v>53</v>
      </c>
      <c r="N423" s="126">
        <f t="shared" si="339"/>
        <v>0.95399999999999996</v>
      </c>
      <c r="O423" s="127">
        <v>1.25</v>
      </c>
      <c r="P423" s="125">
        <v>0</v>
      </c>
      <c r="Q423" s="126">
        <f t="shared" si="340"/>
        <v>2.2039999999999997</v>
      </c>
      <c r="R423" s="64">
        <f t="shared" si="341"/>
        <v>3173.7599999999998</v>
      </c>
    </row>
    <row r="424" spans="2:18" s="53" customFormat="1" x14ac:dyDescent="0.3">
      <c r="B424" s="54" t="str">
        <f>IF(TRIM(G424)&lt;&gt;"",COUNTA($G$66:G424)&amp;"","")</f>
        <v>239</v>
      </c>
      <c r="C424" s="168"/>
      <c r="D424" s="168"/>
      <c r="E424" s="168"/>
      <c r="F424" s="113" t="s">
        <v>275</v>
      </c>
      <c r="G424" s="1">
        <v>6</v>
      </c>
      <c r="H424" s="42">
        <v>3565</v>
      </c>
      <c r="I424" s="127"/>
      <c r="J424" s="5">
        <f t="shared" si="338"/>
        <v>21390</v>
      </c>
      <c r="K424" s="5" t="s">
        <v>73</v>
      </c>
      <c r="L424" s="152">
        <v>1.7999999999999999E-2</v>
      </c>
      <c r="M424" s="132">
        <v>53</v>
      </c>
      <c r="N424" s="126">
        <f t="shared" si="339"/>
        <v>0.95399999999999996</v>
      </c>
      <c r="O424" s="127">
        <v>1.85</v>
      </c>
      <c r="P424" s="125">
        <v>0</v>
      </c>
      <c r="Q424" s="126">
        <f t="shared" si="340"/>
        <v>2.8040000000000003</v>
      </c>
      <c r="R424" s="64">
        <f t="shared" si="341"/>
        <v>59977.560000000005</v>
      </c>
    </row>
    <row r="425" spans="2:18" s="53" customFormat="1" x14ac:dyDescent="0.3">
      <c r="B425" s="54" t="str">
        <f>IF(TRIM(G425)&lt;&gt;"",COUNTA($G$66:G425)&amp;"","")</f>
        <v>240</v>
      </c>
      <c r="C425" s="168"/>
      <c r="D425" s="168"/>
      <c r="E425" s="168"/>
      <c r="F425" s="113" t="s">
        <v>274</v>
      </c>
      <c r="G425" s="1">
        <v>6</v>
      </c>
      <c r="H425" s="42">
        <v>5205</v>
      </c>
      <c r="I425" s="127"/>
      <c r="J425" s="5">
        <f t="shared" si="338"/>
        <v>31230</v>
      </c>
      <c r="K425" s="5" t="s">
        <v>73</v>
      </c>
      <c r="L425" s="152">
        <v>1.7999999999999999E-2</v>
      </c>
      <c r="M425" s="132">
        <v>53</v>
      </c>
      <c r="N425" s="126">
        <f t="shared" si="339"/>
        <v>0.95399999999999996</v>
      </c>
      <c r="O425" s="127">
        <v>1.25</v>
      </c>
      <c r="P425" s="125">
        <v>0</v>
      </c>
      <c r="Q425" s="126">
        <f t="shared" si="340"/>
        <v>2.2039999999999997</v>
      </c>
      <c r="R425" s="64">
        <f t="shared" si="341"/>
        <v>68830.92</v>
      </c>
    </row>
    <row r="426" spans="2:18" s="53" customFormat="1" x14ac:dyDescent="0.3">
      <c r="B426" s="54" t="str">
        <f>IF(TRIM(G426)&lt;&gt;"",COUNTA($G$66:G426)&amp;"","")</f>
        <v>241</v>
      </c>
      <c r="C426" s="168"/>
      <c r="D426" s="168"/>
      <c r="E426" s="168"/>
      <c r="F426" s="113" t="s">
        <v>287</v>
      </c>
      <c r="G426" s="1">
        <v>6</v>
      </c>
      <c r="H426" s="5">
        <v>3</v>
      </c>
      <c r="I426" s="5"/>
      <c r="J426" s="5">
        <f t="shared" si="338"/>
        <v>18</v>
      </c>
      <c r="K426" s="5" t="s">
        <v>168</v>
      </c>
      <c r="L426" s="152">
        <v>0.55000000000000004</v>
      </c>
      <c r="M426" s="132">
        <v>53</v>
      </c>
      <c r="N426" s="126">
        <f t="shared" si="339"/>
        <v>29.150000000000002</v>
      </c>
      <c r="O426" s="127">
        <v>24.08</v>
      </c>
      <c r="P426" s="125">
        <v>0</v>
      </c>
      <c r="Q426" s="126">
        <f t="shared" si="340"/>
        <v>53.230000000000004</v>
      </c>
      <c r="R426" s="64">
        <f t="shared" si="341"/>
        <v>958.1400000000001</v>
      </c>
    </row>
    <row r="427" spans="2:18" s="53" customFormat="1" x14ac:dyDescent="0.3">
      <c r="B427" s="54" t="str">
        <f>IF(TRIM(G427)&lt;&gt;"",COUNTA($G$66:G427)&amp;"","")</f>
        <v>242</v>
      </c>
      <c r="C427" s="168"/>
      <c r="D427" s="168"/>
      <c r="E427" s="168"/>
      <c r="F427" s="113" t="s">
        <v>288</v>
      </c>
      <c r="G427" s="1">
        <v>6</v>
      </c>
      <c r="H427" s="5">
        <v>2</v>
      </c>
      <c r="I427" s="5"/>
      <c r="J427" s="5">
        <f t="shared" si="338"/>
        <v>12</v>
      </c>
      <c r="K427" s="5" t="s">
        <v>168</v>
      </c>
      <c r="L427" s="152">
        <v>0.55000000000000004</v>
      </c>
      <c r="M427" s="132">
        <v>53</v>
      </c>
      <c r="N427" s="126">
        <f t="shared" si="339"/>
        <v>29.150000000000002</v>
      </c>
      <c r="O427" s="127">
        <v>60.5</v>
      </c>
      <c r="P427" s="125">
        <v>0</v>
      </c>
      <c r="Q427" s="126">
        <f t="shared" si="340"/>
        <v>89.65</v>
      </c>
      <c r="R427" s="64">
        <f t="shared" si="341"/>
        <v>1075.8000000000002</v>
      </c>
    </row>
    <row r="428" spans="2:18" s="53" customFormat="1" x14ac:dyDescent="0.3">
      <c r="B428" s="54" t="str">
        <f>IF(TRIM(G428)&lt;&gt;"",COUNTA($G$66:G428)&amp;"","")</f>
        <v>243</v>
      </c>
      <c r="C428" s="168"/>
      <c r="D428" s="168"/>
      <c r="E428" s="168"/>
      <c r="F428" s="113" t="s">
        <v>286</v>
      </c>
      <c r="G428" s="1">
        <v>6</v>
      </c>
      <c r="H428" s="5">
        <v>13</v>
      </c>
      <c r="I428" s="5"/>
      <c r="J428" s="5">
        <f t="shared" si="338"/>
        <v>78</v>
      </c>
      <c r="K428" s="5" t="s">
        <v>168</v>
      </c>
      <c r="L428" s="152">
        <v>0.55000000000000004</v>
      </c>
      <c r="M428" s="132">
        <v>53</v>
      </c>
      <c r="N428" s="126">
        <f t="shared" si="339"/>
        <v>29.150000000000002</v>
      </c>
      <c r="O428" s="127">
        <v>18.149999999999999</v>
      </c>
      <c r="P428" s="125">
        <v>0</v>
      </c>
      <c r="Q428" s="126">
        <f t="shared" si="340"/>
        <v>47.3</v>
      </c>
      <c r="R428" s="64">
        <f t="shared" si="341"/>
        <v>3689.3999999999996</v>
      </c>
    </row>
    <row r="429" spans="2:18" s="53" customFormat="1" x14ac:dyDescent="0.3">
      <c r="B429" s="54" t="str">
        <f>IF(TRIM(G429)&lt;&gt;"",COUNTA($G$66:G429)&amp;"","")</f>
        <v>244</v>
      </c>
      <c r="C429" s="168"/>
      <c r="D429" s="168"/>
      <c r="E429" s="168"/>
      <c r="F429" s="113" t="s">
        <v>268</v>
      </c>
      <c r="G429" s="1">
        <v>6</v>
      </c>
      <c r="H429" s="5">
        <v>48</v>
      </c>
      <c r="I429" s="5"/>
      <c r="J429" s="5">
        <f t="shared" si="338"/>
        <v>288</v>
      </c>
      <c r="K429" s="5" t="s">
        <v>168</v>
      </c>
      <c r="L429" s="152">
        <v>0.55000000000000004</v>
      </c>
      <c r="M429" s="132">
        <v>53</v>
      </c>
      <c r="N429" s="126">
        <f t="shared" si="339"/>
        <v>29.150000000000002</v>
      </c>
      <c r="O429" s="127">
        <v>35.32</v>
      </c>
      <c r="P429" s="125">
        <v>0</v>
      </c>
      <c r="Q429" s="126">
        <f t="shared" si="340"/>
        <v>64.47</v>
      </c>
      <c r="R429" s="64">
        <f t="shared" si="341"/>
        <v>18567.36</v>
      </c>
    </row>
    <row r="430" spans="2:18" s="53" customFormat="1" x14ac:dyDescent="0.3">
      <c r="B430" s="54" t="str">
        <f>IF(TRIM(G430)&lt;&gt;"",COUNTA($G$66:G430)&amp;"","")</f>
        <v>245</v>
      </c>
      <c r="C430" s="168"/>
      <c r="D430" s="168"/>
      <c r="E430" s="168"/>
      <c r="F430" s="113" t="s">
        <v>269</v>
      </c>
      <c r="G430" s="1">
        <v>6</v>
      </c>
      <c r="H430" s="5">
        <v>36</v>
      </c>
      <c r="I430" s="5"/>
      <c r="J430" s="5">
        <f t="shared" si="338"/>
        <v>216</v>
      </c>
      <c r="K430" s="5" t="s">
        <v>168</v>
      </c>
      <c r="L430" s="152">
        <v>0.55000000000000004</v>
      </c>
      <c r="M430" s="132">
        <v>53</v>
      </c>
      <c r="N430" s="126">
        <f t="shared" si="339"/>
        <v>29.150000000000002</v>
      </c>
      <c r="O430" s="127">
        <v>29.26</v>
      </c>
      <c r="P430" s="125">
        <v>0</v>
      </c>
      <c r="Q430" s="126">
        <f t="shared" si="340"/>
        <v>58.410000000000004</v>
      </c>
      <c r="R430" s="64">
        <f t="shared" si="341"/>
        <v>12616.560000000001</v>
      </c>
    </row>
    <row r="431" spans="2:18" s="53" customFormat="1" x14ac:dyDescent="0.3">
      <c r="B431" s="54" t="str">
        <f>IF(TRIM(G431)&lt;&gt;"",COUNTA($G$66:G431)&amp;"","")</f>
        <v>246</v>
      </c>
      <c r="C431" s="168"/>
      <c r="D431" s="168"/>
      <c r="E431" s="168"/>
      <c r="F431" s="113" t="s">
        <v>270</v>
      </c>
      <c r="G431" s="1">
        <v>6</v>
      </c>
      <c r="H431" s="5">
        <v>541</v>
      </c>
      <c r="I431" s="5"/>
      <c r="J431" s="5">
        <f t="shared" si="338"/>
        <v>3246</v>
      </c>
      <c r="K431" s="5" t="s">
        <v>168</v>
      </c>
      <c r="L431" s="152">
        <v>0.55000000000000004</v>
      </c>
      <c r="M431" s="132">
        <v>53</v>
      </c>
      <c r="N431" s="126">
        <f t="shared" si="339"/>
        <v>29.150000000000002</v>
      </c>
      <c r="O431" s="127">
        <v>20</v>
      </c>
      <c r="P431" s="125">
        <v>0</v>
      </c>
      <c r="Q431" s="126">
        <f t="shared" si="340"/>
        <v>49.150000000000006</v>
      </c>
      <c r="R431" s="64">
        <f t="shared" si="341"/>
        <v>159540.90000000002</v>
      </c>
    </row>
    <row r="432" spans="2:18" s="53" customFormat="1" x14ac:dyDescent="0.3">
      <c r="B432" s="54" t="str">
        <f>IF(TRIM(G432)&lt;&gt;"",COUNTA($G$66:G432)&amp;"","")</f>
        <v>247</v>
      </c>
      <c r="C432" s="168"/>
      <c r="D432" s="168"/>
      <c r="E432" s="168"/>
      <c r="F432" s="113" t="s">
        <v>285</v>
      </c>
      <c r="G432" s="1">
        <v>6</v>
      </c>
      <c r="H432" s="5">
        <v>20</v>
      </c>
      <c r="I432" s="5"/>
      <c r="J432" s="5">
        <f t="shared" si="338"/>
        <v>120</v>
      </c>
      <c r="K432" s="5" t="s">
        <v>168</v>
      </c>
      <c r="L432" s="152">
        <v>0.55000000000000004</v>
      </c>
      <c r="M432" s="132">
        <v>53</v>
      </c>
      <c r="N432" s="126">
        <f t="shared" si="339"/>
        <v>29.150000000000002</v>
      </c>
      <c r="O432" s="127">
        <v>22.25</v>
      </c>
      <c r="P432" s="125">
        <v>0</v>
      </c>
      <c r="Q432" s="126">
        <f t="shared" si="340"/>
        <v>51.400000000000006</v>
      </c>
      <c r="R432" s="64">
        <f t="shared" si="341"/>
        <v>6168.0000000000009</v>
      </c>
    </row>
    <row r="433" spans="2:18" s="32" customFormat="1" x14ac:dyDescent="0.3">
      <c r="B433" s="54" t="str">
        <f>IF(TRIM(H433)&lt;&gt;"",COUNTA($H$66:H433)&amp;"","")</f>
        <v>256</v>
      </c>
      <c r="C433" s="164"/>
      <c r="D433" s="164"/>
      <c r="E433" s="164"/>
      <c r="F433" s="113" t="s">
        <v>201</v>
      </c>
      <c r="G433" s="1">
        <v>6</v>
      </c>
      <c r="H433" s="5">
        <v>2383</v>
      </c>
      <c r="I433" s="5"/>
      <c r="J433" s="5">
        <f t="shared" ref="J433:J435" si="342">G433*H433</f>
        <v>14298</v>
      </c>
      <c r="K433" s="125" t="s">
        <v>73</v>
      </c>
      <c r="L433" s="152">
        <v>2.1999999999999999E-2</v>
      </c>
      <c r="M433" s="126">
        <v>53</v>
      </c>
      <c r="N433" s="126">
        <f t="shared" ref="N433:N435" si="343">M433*L433</f>
        <v>1.1659999999999999</v>
      </c>
      <c r="O433" s="127">
        <v>1.65</v>
      </c>
      <c r="P433" s="125">
        <v>0</v>
      </c>
      <c r="Q433" s="126">
        <f t="shared" ref="Q433:Q435" si="344">P433+O433+N433</f>
        <v>2.8159999999999998</v>
      </c>
      <c r="R433" s="64">
        <f t="shared" ref="R433:R435" si="345">Q433*J433</f>
        <v>40263.167999999998</v>
      </c>
    </row>
    <row r="434" spans="2:18" s="53" customFormat="1" x14ac:dyDescent="0.3">
      <c r="B434" s="54" t="str">
        <f>IF(TRIM(H434)&lt;&gt;"",COUNTA($H$66:H434)&amp;"","")</f>
        <v>257</v>
      </c>
      <c r="C434" s="168"/>
      <c r="D434" s="168"/>
      <c r="E434" s="168"/>
      <c r="F434" s="113" t="s">
        <v>202</v>
      </c>
      <c r="G434" s="1">
        <v>6</v>
      </c>
      <c r="H434" s="5">
        <v>1747</v>
      </c>
      <c r="I434" s="5"/>
      <c r="J434" s="5">
        <f t="shared" si="342"/>
        <v>10482</v>
      </c>
      <c r="K434" s="125" t="s">
        <v>73</v>
      </c>
      <c r="L434" s="152">
        <v>2.1999999999999999E-2</v>
      </c>
      <c r="M434" s="126">
        <v>53</v>
      </c>
      <c r="N434" s="126">
        <f t="shared" si="343"/>
        <v>1.1659999999999999</v>
      </c>
      <c r="O434" s="127">
        <v>1.65</v>
      </c>
      <c r="P434" s="125">
        <v>0</v>
      </c>
      <c r="Q434" s="126">
        <f t="shared" si="344"/>
        <v>2.8159999999999998</v>
      </c>
      <c r="R434" s="64">
        <f t="shared" si="345"/>
        <v>29517.311999999998</v>
      </c>
    </row>
    <row r="435" spans="2:18" s="53" customFormat="1" x14ac:dyDescent="0.3">
      <c r="B435" s="54" t="str">
        <f>IF(TRIM(H435)&lt;&gt;"",COUNTA($H$66:H435)&amp;"","")</f>
        <v>258</v>
      </c>
      <c r="C435" s="165"/>
      <c r="D435" s="165"/>
      <c r="E435" s="165"/>
      <c r="F435" s="113" t="s">
        <v>208</v>
      </c>
      <c r="G435" s="1">
        <v>6</v>
      </c>
      <c r="H435" s="5">
        <v>297</v>
      </c>
      <c r="I435" s="5"/>
      <c r="J435" s="5">
        <f t="shared" si="342"/>
        <v>1782</v>
      </c>
      <c r="K435" s="125" t="s">
        <v>73</v>
      </c>
      <c r="L435" s="152">
        <v>2.1999999999999999E-2</v>
      </c>
      <c r="M435" s="126">
        <v>53</v>
      </c>
      <c r="N435" s="126">
        <f t="shared" si="343"/>
        <v>1.1659999999999999</v>
      </c>
      <c r="O435" s="127">
        <v>1.85</v>
      </c>
      <c r="P435" s="125">
        <v>0</v>
      </c>
      <c r="Q435" s="126">
        <f t="shared" si="344"/>
        <v>3.016</v>
      </c>
      <c r="R435" s="64">
        <f t="shared" si="345"/>
        <v>5374.5119999999997</v>
      </c>
    </row>
    <row r="436" spans="2:18" x14ac:dyDescent="0.3">
      <c r="B436" s="7" t="str">
        <f>IF(TRIM(H436)&lt;&gt;"",COUNTA($H$66:H436)&amp;"","")</f>
        <v/>
      </c>
      <c r="C436" s="161" t="s">
        <v>177</v>
      </c>
      <c r="D436" s="161"/>
      <c r="E436" s="161"/>
      <c r="F436" s="38" t="s">
        <v>87</v>
      </c>
      <c r="G436" s="2"/>
      <c r="H436" s="42"/>
      <c r="I436" s="5"/>
      <c r="J436" s="5"/>
      <c r="K436" s="5"/>
      <c r="L436" s="8"/>
      <c r="M436" s="8"/>
      <c r="N436" s="8"/>
      <c r="O436" s="91"/>
      <c r="P436" s="8"/>
      <c r="Q436" s="8"/>
      <c r="R436" s="64"/>
    </row>
    <row r="437" spans="2:18" s="53" customFormat="1" x14ac:dyDescent="0.3">
      <c r="B437" s="54" t="str">
        <f>IF(TRIM(G437)&lt;&gt;"",COUNTA($G$66:G437)&amp;"","")</f>
        <v>251</v>
      </c>
      <c r="C437" s="162"/>
      <c r="D437" s="162"/>
      <c r="E437" s="162"/>
      <c r="F437" s="60" t="s">
        <v>307</v>
      </c>
      <c r="G437" s="1">
        <v>6</v>
      </c>
      <c r="H437" s="42">
        <v>11105</v>
      </c>
      <c r="I437" s="5"/>
      <c r="J437" s="5">
        <f>G437*H437</f>
        <v>66630</v>
      </c>
      <c r="K437" s="5" t="s">
        <v>73</v>
      </c>
      <c r="L437" s="152">
        <v>1.4E-2</v>
      </c>
      <c r="M437" s="132">
        <v>53</v>
      </c>
      <c r="N437" s="126">
        <f t="shared" ref="N437:N438" si="346">M437*L437</f>
        <v>0.74199999999999999</v>
      </c>
      <c r="O437" s="127">
        <v>0.85</v>
      </c>
      <c r="P437" s="125">
        <v>0</v>
      </c>
      <c r="Q437" s="126">
        <f t="shared" ref="Q437:Q438" si="347">P437+O437+N437</f>
        <v>1.5920000000000001</v>
      </c>
      <c r="R437" s="64">
        <f t="shared" ref="R437:R438" si="348">Q437*J437</f>
        <v>106074.96</v>
      </c>
    </row>
    <row r="438" spans="2:18" s="53" customFormat="1" x14ac:dyDescent="0.3">
      <c r="B438" s="54" t="str">
        <f>IF(TRIM(G438)&lt;&gt;"",COUNTA($G$66:G438)&amp;"","")</f>
        <v>252</v>
      </c>
      <c r="C438" s="163"/>
      <c r="D438" s="163"/>
      <c r="E438" s="163"/>
      <c r="F438" s="60" t="s">
        <v>308</v>
      </c>
      <c r="G438" s="1">
        <v>6</v>
      </c>
      <c r="H438" s="42">
        <v>4884</v>
      </c>
      <c r="I438" s="5"/>
      <c r="J438" s="5">
        <f>G438*H438</f>
        <v>29304</v>
      </c>
      <c r="K438" s="5" t="s">
        <v>73</v>
      </c>
      <c r="L438" s="152">
        <v>1.4E-2</v>
      </c>
      <c r="M438" s="132">
        <v>53</v>
      </c>
      <c r="N438" s="126">
        <f t="shared" si="346"/>
        <v>0.74199999999999999</v>
      </c>
      <c r="O438" s="127">
        <v>0.85</v>
      </c>
      <c r="P438" s="125">
        <v>0</v>
      </c>
      <c r="Q438" s="126">
        <f t="shared" si="347"/>
        <v>1.5920000000000001</v>
      </c>
      <c r="R438" s="64">
        <f t="shared" si="348"/>
        <v>46651.968000000001</v>
      </c>
    </row>
    <row r="439" spans="2:18" x14ac:dyDescent="0.3">
      <c r="B439" s="7" t="str">
        <f>IF(TRIM(H439)&lt;&gt;"",COUNTA($H$66:H439)&amp;"","")</f>
        <v/>
      </c>
      <c r="C439" s="161" t="s">
        <v>177</v>
      </c>
      <c r="D439" s="161"/>
      <c r="E439" s="161"/>
      <c r="F439" s="38" t="s">
        <v>140</v>
      </c>
      <c r="G439" s="2"/>
      <c r="H439" s="42"/>
      <c r="I439" s="5"/>
      <c r="J439" s="5"/>
      <c r="K439" s="5"/>
      <c r="L439" s="8"/>
      <c r="M439" s="8"/>
      <c r="N439" s="8"/>
      <c r="O439" s="91"/>
      <c r="P439" s="8"/>
      <c r="Q439" s="8"/>
      <c r="R439" s="64"/>
    </row>
    <row r="440" spans="2:18" s="53" customFormat="1" x14ac:dyDescent="0.3">
      <c r="B440" s="54" t="str">
        <f>IF(TRIM(G440)&lt;&gt;"",COUNTA($G$66:G440)&amp;"","")</f>
        <v>253</v>
      </c>
      <c r="C440" s="162"/>
      <c r="D440" s="162"/>
      <c r="E440" s="162"/>
      <c r="F440" s="60" t="s">
        <v>302</v>
      </c>
      <c r="G440" s="1">
        <v>6</v>
      </c>
      <c r="H440" s="42">
        <v>1110</v>
      </c>
      <c r="I440" s="5"/>
      <c r="J440" s="5">
        <f>G440*H440</f>
        <v>6660</v>
      </c>
      <c r="K440" s="5" t="s">
        <v>73</v>
      </c>
      <c r="L440" s="152">
        <v>1.4E-2</v>
      </c>
      <c r="M440" s="132">
        <v>53</v>
      </c>
      <c r="N440" s="126">
        <f t="shared" ref="N440:N441" si="349">M440*L440</f>
        <v>0.74199999999999999</v>
      </c>
      <c r="O440" s="127">
        <v>0.95</v>
      </c>
      <c r="P440" s="125">
        <v>0</v>
      </c>
      <c r="Q440" s="126">
        <f t="shared" ref="Q440:Q441" si="350">P440+O440+N440</f>
        <v>1.6919999999999999</v>
      </c>
      <c r="R440" s="64">
        <f t="shared" ref="R440:R441" si="351">Q440*J440</f>
        <v>11268.72</v>
      </c>
    </row>
    <row r="441" spans="2:18" s="53" customFormat="1" x14ac:dyDescent="0.3">
      <c r="B441" s="54" t="str">
        <f>IF(TRIM(G441)&lt;&gt;"",COUNTA($G$66:G441)&amp;"","")</f>
        <v>254</v>
      </c>
      <c r="C441" s="163"/>
      <c r="D441" s="163"/>
      <c r="E441" s="163"/>
      <c r="F441" s="60" t="s">
        <v>303</v>
      </c>
      <c r="G441" s="1">
        <v>6</v>
      </c>
      <c r="H441" s="42">
        <v>483</v>
      </c>
      <c r="I441" s="5"/>
      <c r="J441" s="5">
        <f>G441*H441</f>
        <v>2898</v>
      </c>
      <c r="K441" s="5" t="s">
        <v>73</v>
      </c>
      <c r="L441" s="152">
        <v>1.4E-2</v>
      </c>
      <c r="M441" s="132">
        <v>53</v>
      </c>
      <c r="N441" s="126">
        <f t="shared" si="349"/>
        <v>0.74199999999999999</v>
      </c>
      <c r="O441" s="127">
        <v>0.95</v>
      </c>
      <c r="P441" s="125">
        <v>0</v>
      </c>
      <c r="Q441" s="126">
        <f t="shared" si="350"/>
        <v>1.6919999999999999</v>
      </c>
      <c r="R441" s="64">
        <f t="shared" si="351"/>
        <v>4903.4160000000002</v>
      </c>
    </row>
    <row r="442" spans="2:18" x14ac:dyDescent="0.3">
      <c r="B442" s="7" t="str">
        <f>IF(TRIM(H442)&lt;&gt;"",COUNTA($H$66:H442)&amp;"","")</f>
        <v/>
      </c>
      <c r="C442" s="161" t="s">
        <v>177</v>
      </c>
      <c r="D442" s="166"/>
      <c r="E442" s="166"/>
      <c r="F442" s="38" t="s">
        <v>139</v>
      </c>
      <c r="G442" s="2"/>
      <c r="H442" s="42"/>
      <c r="I442" s="5"/>
      <c r="J442" s="5"/>
      <c r="K442" s="5"/>
      <c r="L442" s="8"/>
      <c r="M442" s="8"/>
      <c r="N442" s="8"/>
      <c r="O442" s="91"/>
      <c r="P442" s="8"/>
      <c r="Q442" s="8"/>
      <c r="R442" s="64"/>
    </row>
    <row r="443" spans="2:18" s="53" customFormat="1" x14ac:dyDescent="0.3">
      <c r="B443" s="54" t="str">
        <f>IF(TRIM(G443)&lt;&gt;"",COUNTA($G$66:G443)&amp;"","")</f>
        <v>255</v>
      </c>
      <c r="C443" s="162"/>
      <c r="D443" s="167"/>
      <c r="E443" s="167"/>
      <c r="F443" s="60" t="s">
        <v>307</v>
      </c>
      <c r="G443" s="1">
        <v>6</v>
      </c>
      <c r="H443" s="42">
        <v>3825</v>
      </c>
      <c r="I443" s="5"/>
      <c r="J443" s="5">
        <f>G443*H443</f>
        <v>22950</v>
      </c>
      <c r="K443" s="5" t="s">
        <v>73</v>
      </c>
      <c r="L443" s="152">
        <v>1.4E-2</v>
      </c>
      <c r="M443" s="132">
        <v>53</v>
      </c>
      <c r="N443" s="126">
        <f t="shared" ref="N443:N444" si="352">M443*L443</f>
        <v>0.74199999999999999</v>
      </c>
      <c r="O443" s="127">
        <v>0.85</v>
      </c>
      <c r="P443" s="125">
        <v>0</v>
      </c>
      <c r="Q443" s="126">
        <f t="shared" ref="Q443:Q444" si="353">P443+O443+N443</f>
        <v>1.5920000000000001</v>
      </c>
      <c r="R443" s="64">
        <f t="shared" ref="R443:R444" si="354">Q443*J443</f>
        <v>36536.400000000001</v>
      </c>
    </row>
    <row r="444" spans="2:18" s="53" customFormat="1" x14ac:dyDescent="0.3">
      <c r="B444" s="54" t="str">
        <f>IF(TRIM(G444)&lt;&gt;"",COUNTA($G$66:G444)&amp;"","")</f>
        <v>256</v>
      </c>
      <c r="C444" s="163"/>
      <c r="D444" s="170"/>
      <c r="E444" s="170"/>
      <c r="F444" s="60" t="s">
        <v>308</v>
      </c>
      <c r="G444" s="1">
        <v>6</v>
      </c>
      <c r="H444" s="42">
        <v>1675</v>
      </c>
      <c r="I444" s="5"/>
      <c r="J444" s="5">
        <f>G444*H444</f>
        <v>10050</v>
      </c>
      <c r="K444" s="5" t="s">
        <v>73</v>
      </c>
      <c r="L444" s="152">
        <v>1.4E-2</v>
      </c>
      <c r="M444" s="132">
        <v>53</v>
      </c>
      <c r="N444" s="126">
        <f t="shared" si="352"/>
        <v>0.74199999999999999</v>
      </c>
      <c r="O444" s="127">
        <v>0.85</v>
      </c>
      <c r="P444" s="125">
        <v>0</v>
      </c>
      <c r="Q444" s="126">
        <f t="shared" si="353"/>
        <v>1.5920000000000001</v>
      </c>
      <c r="R444" s="64">
        <f t="shared" si="354"/>
        <v>15999.6</v>
      </c>
    </row>
    <row r="445" spans="2:18" ht="15" customHeight="1" x14ac:dyDescent="0.3">
      <c r="B445" s="7" t="str">
        <f>IF(TRIM(H445)&lt;&gt;"",COUNTA($H$66:H445)&amp;"","")</f>
        <v/>
      </c>
      <c r="C445" s="161" t="s">
        <v>177</v>
      </c>
      <c r="D445" s="161"/>
      <c r="E445" s="161"/>
      <c r="F445" s="38" t="s">
        <v>138</v>
      </c>
      <c r="G445" s="2"/>
      <c r="H445" s="42"/>
      <c r="I445" s="5"/>
      <c r="J445" s="5"/>
      <c r="K445" s="5"/>
      <c r="L445" s="8"/>
      <c r="M445" s="8"/>
      <c r="N445" s="8"/>
      <c r="O445" s="91"/>
      <c r="P445" s="8"/>
      <c r="Q445" s="8"/>
      <c r="R445" s="64"/>
    </row>
    <row r="446" spans="2:18" s="53" customFormat="1" x14ac:dyDescent="0.3">
      <c r="B446" s="54" t="str">
        <f>IF(TRIM(G446)&lt;&gt;"",COUNTA($G$66:G446)&amp;"","")</f>
        <v>257</v>
      </c>
      <c r="C446" s="162"/>
      <c r="D446" s="162"/>
      <c r="E446" s="162"/>
      <c r="F446" s="60" t="s">
        <v>302</v>
      </c>
      <c r="G446" s="1">
        <v>6</v>
      </c>
      <c r="H446" s="42">
        <v>6810</v>
      </c>
      <c r="I446" s="5"/>
      <c r="J446" s="5">
        <f>G446*H446</f>
        <v>40860</v>
      </c>
      <c r="K446" s="5" t="s">
        <v>73</v>
      </c>
      <c r="L446" s="152">
        <v>1.4E-2</v>
      </c>
      <c r="M446" s="132">
        <v>53</v>
      </c>
      <c r="N446" s="126">
        <f t="shared" ref="N446:N447" si="355">M446*L446</f>
        <v>0.74199999999999999</v>
      </c>
      <c r="O446" s="127">
        <v>0.95</v>
      </c>
      <c r="P446" s="125">
        <v>0</v>
      </c>
      <c r="Q446" s="126">
        <f t="shared" ref="Q446:Q447" si="356">P446+O446+N446</f>
        <v>1.6919999999999999</v>
      </c>
      <c r="R446" s="64">
        <f t="shared" ref="R446:R447" si="357">Q446*J446</f>
        <v>69135.12</v>
      </c>
    </row>
    <row r="447" spans="2:18" s="53" customFormat="1" x14ac:dyDescent="0.3">
      <c r="B447" s="54" t="str">
        <f>IF(TRIM(G447)&lt;&gt;"",COUNTA($G$66:G447)&amp;"","")</f>
        <v>258</v>
      </c>
      <c r="C447" s="163"/>
      <c r="D447" s="163"/>
      <c r="E447" s="163"/>
      <c r="F447" s="60" t="s">
        <v>303</v>
      </c>
      <c r="G447" s="1">
        <v>6</v>
      </c>
      <c r="H447" s="42">
        <v>2994</v>
      </c>
      <c r="I447" s="5"/>
      <c r="J447" s="5">
        <f>G447*H447</f>
        <v>17964</v>
      </c>
      <c r="K447" s="5" t="s">
        <v>73</v>
      </c>
      <c r="L447" s="152">
        <v>1.4E-2</v>
      </c>
      <c r="M447" s="132">
        <v>53</v>
      </c>
      <c r="N447" s="126">
        <f t="shared" si="355"/>
        <v>0.74199999999999999</v>
      </c>
      <c r="O447" s="127">
        <v>0.95</v>
      </c>
      <c r="P447" s="125">
        <v>0</v>
      </c>
      <c r="Q447" s="126">
        <f t="shared" si="356"/>
        <v>1.6919999999999999</v>
      </c>
      <c r="R447" s="64">
        <f t="shared" si="357"/>
        <v>30395.088</v>
      </c>
    </row>
    <row r="448" spans="2:18" s="32" customFormat="1" x14ac:dyDescent="0.3">
      <c r="B448" s="156" t="str">
        <f>IF(TRIM(G448)&lt;&gt;"",COUNTA($G$66:G448)&amp;"","")</f>
        <v/>
      </c>
      <c r="C448" s="143"/>
      <c r="D448" s="146"/>
      <c r="E448" s="155">
        <v>61000</v>
      </c>
      <c r="F448" s="31" t="s">
        <v>304</v>
      </c>
      <c r="G448" s="144"/>
      <c r="H448" s="143"/>
      <c r="I448" s="143"/>
      <c r="J448" s="143"/>
      <c r="K448" s="143"/>
      <c r="L448" s="143"/>
      <c r="M448" s="145"/>
      <c r="N448" s="143"/>
      <c r="O448" s="143"/>
      <c r="P448" s="20"/>
      <c r="Q448" s="20"/>
      <c r="R448" s="63"/>
    </row>
    <row r="449" spans="2:18" s="53" customFormat="1" ht="27.6" x14ac:dyDescent="0.3">
      <c r="B449" s="54" t="str">
        <f>IF(TRIM(G449)&lt;&gt;"",COUNTA($G$66:G449)&amp;"","")</f>
        <v>259</v>
      </c>
      <c r="C449" s="164"/>
      <c r="D449" s="164"/>
      <c r="E449" s="164"/>
      <c r="F449" s="113" t="s">
        <v>319</v>
      </c>
      <c r="G449" s="5">
        <v>6</v>
      </c>
      <c r="H449" s="5">
        <v>7475</v>
      </c>
      <c r="I449" s="5"/>
      <c r="J449" s="5">
        <f t="shared" ref="J449:J450" si="358">G449*H449</f>
        <v>44850</v>
      </c>
      <c r="K449" s="5" t="s">
        <v>46</v>
      </c>
      <c r="L449" s="152">
        <v>1.0999999999999999E-2</v>
      </c>
      <c r="M449" s="132">
        <v>53</v>
      </c>
      <c r="N449" s="126">
        <f t="shared" ref="N449:N450" si="359">M449*L449</f>
        <v>0.58299999999999996</v>
      </c>
      <c r="O449" s="127">
        <v>0.75</v>
      </c>
      <c r="P449" s="125">
        <v>0</v>
      </c>
      <c r="Q449" s="126">
        <f t="shared" ref="Q449:Q450" si="360">P449+O449+N449</f>
        <v>1.333</v>
      </c>
      <c r="R449" s="64">
        <f t="shared" ref="R449:R450" si="361">Q449*J449</f>
        <v>59785.049999999996</v>
      </c>
    </row>
    <row r="450" spans="2:18" s="53" customFormat="1" ht="27.6" x14ac:dyDescent="0.3">
      <c r="B450" s="54" t="str">
        <f>IF(TRIM(G450)&lt;&gt;"",COUNTA($G$66:G450)&amp;"","")</f>
        <v>260</v>
      </c>
      <c r="C450" s="165"/>
      <c r="D450" s="165"/>
      <c r="E450" s="165"/>
      <c r="F450" s="113" t="s">
        <v>320</v>
      </c>
      <c r="G450" s="5">
        <v>6</v>
      </c>
      <c r="H450" s="5">
        <v>9795</v>
      </c>
      <c r="I450" s="5"/>
      <c r="J450" s="5">
        <f t="shared" si="358"/>
        <v>58770</v>
      </c>
      <c r="K450" s="5" t="s">
        <v>46</v>
      </c>
      <c r="L450" s="152">
        <v>1.0999999999999999E-2</v>
      </c>
      <c r="M450" s="132">
        <v>53</v>
      </c>
      <c r="N450" s="126">
        <f t="shared" si="359"/>
        <v>0.58299999999999996</v>
      </c>
      <c r="O450" s="127">
        <v>0.67</v>
      </c>
      <c r="P450" s="125">
        <v>0</v>
      </c>
      <c r="Q450" s="126">
        <f t="shared" si="360"/>
        <v>1.2530000000000001</v>
      </c>
      <c r="R450" s="64">
        <f t="shared" si="361"/>
        <v>73638.810000000012</v>
      </c>
    </row>
    <row r="451" spans="2:18" s="53" customFormat="1" x14ac:dyDescent="0.3">
      <c r="B451" s="54" t="str">
        <f>IF(TRIM(G451)&lt;&gt;"",COUNTA($G$66:G451)&amp;"","")</f>
        <v/>
      </c>
      <c r="C451" s="161" t="s">
        <v>177</v>
      </c>
      <c r="D451" s="161"/>
      <c r="E451" s="161"/>
      <c r="F451" s="38" t="s">
        <v>138</v>
      </c>
      <c r="G451" s="120"/>
      <c r="H451" s="121"/>
      <c r="I451" s="121"/>
      <c r="J451" s="8"/>
      <c r="K451" s="112"/>
      <c r="L451" s="8"/>
      <c r="M451" s="8"/>
      <c r="N451" s="8"/>
      <c r="O451" s="91"/>
      <c r="P451" s="8"/>
      <c r="Q451" s="8"/>
      <c r="R451" s="64"/>
    </row>
    <row r="452" spans="2:18" s="53" customFormat="1" ht="27.6" x14ac:dyDescent="0.3">
      <c r="B452" s="54" t="str">
        <f>IF(TRIM(G452)&lt;&gt;"",COUNTA($G$66:G452)&amp;"","")</f>
        <v>261</v>
      </c>
      <c r="C452" s="162"/>
      <c r="D452" s="162"/>
      <c r="E452" s="162"/>
      <c r="F452" s="157" t="s">
        <v>321</v>
      </c>
      <c r="G452" s="122">
        <v>6</v>
      </c>
      <c r="H452" s="123">
        <v>9065</v>
      </c>
      <c r="I452" s="123"/>
      <c r="J452" s="5">
        <f t="shared" ref="J452" si="362">G452*H452</f>
        <v>54390</v>
      </c>
      <c r="K452" s="132" t="s">
        <v>46</v>
      </c>
      <c r="L452" s="130">
        <v>1.2E-2</v>
      </c>
      <c r="M452" s="132">
        <v>53</v>
      </c>
      <c r="N452" s="126">
        <f t="shared" ref="N452" si="363">M452*L452</f>
        <v>0.63600000000000001</v>
      </c>
      <c r="O452" s="133">
        <v>0.75</v>
      </c>
      <c r="P452" s="125">
        <v>0</v>
      </c>
      <c r="Q452" s="126">
        <f t="shared" ref="Q452" si="364">P452+O452+N452</f>
        <v>1.3860000000000001</v>
      </c>
      <c r="R452" s="64">
        <f t="shared" ref="R452" si="365">Q452*J452</f>
        <v>75384.540000000008</v>
      </c>
    </row>
    <row r="453" spans="2:18" s="53" customFormat="1" ht="14.4" thickBot="1" x14ac:dyDescent="0.35">
      <c r="B453" s="54" t="str">
        <f>IF(TRIM(H453)&lt;&gt;"",COUNTA($H$66:H453)&amp;"","")</f>
        <v/>
      </c>
      <c r="C453" s="55"/>
      <c r="D453" s="55"/>
      <c r="E453" s="55"/>
      <c r="F453" s="24" t="s">
        <v>7</v>
      </c>
      <c r="G453" s="49"/>
      <c r="H453" s="34"/>
      <c r="I453" s="34"/>
      <c r="J453" s="51"/>
      <c r="K453" s="51"/>
      <c r="L453" s="26"/>
      <c r="M453" s="92"/>
      <c r="N453" s="51"/>
      <c r="O453" s="26"/>
      <c r="P453" s="51"/>
      <c r="Q453" s="26"/>
      <c r="R453" s="66">
        <f>SUM(R413:R452)</f>
        <v>971800.49400000006</v>
      </c>
    </row>
    <row r="454" spans="2:18" s="53" customFormat="1" x14ac:dyDescent="0.3">
      <c r="B454" s="54" t="str">
        <f>IF(TRIM(H454)&lt;&gt;"",COUNTA($H$66:H454)&amp;"","")</f>
        <v/>
      </c>
      <c r="C454" s="55"/>
      <c r="D454" s="55"/>
      <c r="E454" s="55"/>
      <c r="F454" s="113"/>
      <c r="G454" s="50"/>
      <c r="H454" s="35"/>
      <c r="I454" s="35"/>
      <c r="J454" s="52"/>
      <c r="K454" s="52"/>
      <c r="L454" s="147"/>
      <c r="M454" s="148"/>
      <c r="N454" s="52"/>
      <c r="O454" s="147"/>
      <c r="P454" s="8"/>
      <c r="Q454" s="37"/>
      <c r="R454" s="69"/>
    </row>
    <row r="455" spans="2:18" s="53" customFormat="1" x14ac:dyDescent="0.3">
      <c r="B455" s="54" t="str">
        <f>IF(TRIM(H455)&lt;&gt;"",COUNTA($H$66:H455)&amp;"","")</f>
        <v/>
      </c>
      <c r="C455" s="55"/>
      <c r="D455" s="55"/>
      <c r="E455" s="55"/>
      <c r="F455" s="113"/>
      <c r="G455" s="42"/>
      <c r="H455" s="5"/>
      <c r="I455" s="5"/>
      <c r="J455" s="8"/>
      <c r="K455" s="8"/>
      <c r="L455" s="112"/>
      <c r="M455" s="149"/>
      <c r="N455" s="8"/>
      <c r="O455" s="112"/>
      <c r="P455" s="8"/>
      <c r="Q455" s="37"/>
      <c r="R455" s="69"/>
    </row>
    <row r="456" spans="2:18" s="53" customFormat="1" x14ac:dyDescent="0.3">
      <c r="B456" s="19" t="str">
        <f>IF(TRIM(H456)&lt;&gt;"",COUNTA($H$66:H456)&amp;"","")</f>
        <v/>
      </c>
      <c r="C456" s="20"/>
      <c r="D456" s="30"/>
      <c r="E456" s="4">
        <v>80000</v>
      </c>
      <c r="F456" s="3" t="s">
        <v>184</v>
      </c>
      <c r="G456" s="144"/>
      <c r="H456" s="143"/>
      <c r="I456" s="143"/>
      <c r="J456" s="143"/>
      <c r="K456" s="143"/>
      <c r="L456" s="143"/>
      <c r="M456" s="145"/>
      <c r="N456" s="143"/>
      <c r="O456" s="143"/>
      <c r="P456" s="20"/>
      <c r="Q456" s="20"/>
      <c r="R456" s="63"/>
    </row>
    <row r="457" spans="2:18" s="53" customFormat="1" x14ac:dyDescent="0.3">
      <c r="B457" s="54" t="str">
        <f>IF(TRIM(H457)&lt;&gt;"",COUNTA($H$66:H457)&amp;"","")</f>
        <v>270</v>
      </c>
      <c r="C457" s="129"/>
      <c r="D457" s="129"/>
      <c r="E457" s="129"/>
      <c r="F457" s="113" t="s">
        <v>254</v>
      </c>
      <c r="G457" s="1">
        <v>6</v>
      </c>
      <c r="H457" s="5">
        <v>96</v>
      </c>
      <c r="I457" s="5"/>
      <c r="J457" s="5">
        <f t="shared" ref="J457" si="366">G457*H457</f>
        <v>576</v>
      </c>
      <c r="K457" s="5" t="s">
        <v>46</v>
      </c>
      <c r="L457" s="124">
        <v>0.22</v>
      </c>
      <c r="M457" s="132">
        <v>53</v>
      </c>
      <c r="N457" s="126">
        <f t="shared" ref="N457" si="367">L457*M457</f>
        <v>11.66</v>
      </c>
      <c r="O457" s="127">
        <v>50</v>
      </c>
      <c r="P457" s="128">
        <v>0</v>
      </c>
      <c r="Q457" s="126">
        <f t="shared" ref="Q457" si="368">N457+O457+P457</f>
        <v>61.66</v>
      </c>
      <c r="R457" s="64">
        <f t="shared" ref="R457:R458" si="369">Q457*J457</f>
        <v>35516.159999999996</v>
      </c>
    </row>
    <row r="458" spans="2:18" s="53" customFormat="1" x14ac:dyDescent="0.3">
      <c r="B458" s="54" t="str">
        <f>IF(TRIM(H458)&lt;&gt;"",COUNTA($H$66:H458)&amp;"","")</f>
        <v>271</v>
      </c>
      <c r="C458" s="150"/>
      <c r="D458" s="151"/>
      <c r="E458" s="129"/>
      <c r="F458" s="113" t="s">
        <v>255</v>
      </c>
      <c r="G458" s="1">
        <v>6</v>
      </c>
      <c r="H458" s="5">
        <v>96</v>
      </c>
      <c r="I458" s="5"/>
      <c r="J458" s="5">
        <f t="shared" ref="J458" si="370">G458*H458</f>
        <v>576</v>
      </c>
      <c r="K458" s="5" t="s">
        <v>46</v>
      </c>
      <c r="L458" s="124">
        <v>0.22</v>
      </c>
      <c r="M458" s="132">
        <v>53</v>
      </c>
      <c r="N458" s="126">
        <f t="shared" ref="N458" si="371">L458*M458</f>
        <v>11.66</v>
      </c>
      <c r="O458" s="127">
        <v>50</v>
      </c>
      <c r="P458" s="128">
        <v>0</v>
      </c>
      <c r="Q458" s="126">
        <f t="shared" ref="Q458" si="372">N458+O458+P458</f>
        <v>61.66</v>
      </c>
      <c r="R458" s="64">
        <f t="shared" si="369"/>
        <v>35516.159999999996</v>
      </c>
    </row>
    <row r="459" spans="2:18" s="53" customFormat="1" ht="27.6" x14ac:dyDescent="0.3">
      <c r="B459" s="19" t="str">
        <f>IF(TRIM(H459)&lt;&gt;"",COUNTA($H$66:H459)&amp;"","")</f>
        <v/>
      </c>
      <c r="C459" s="20"/>
      <c r="D459" s="30"/>
      <c r="E459" s="4">
        <v>81113</v>
      </c>
      <c r="F459" s="31" t="s">
        <v>185</v>
      </c>
      <c r="G459" s="144"/>
      <c r="H459" s="144"/>
      <c r="I459" s="143"/>
      <c r="J459" s="143"/>
      <c r="K459" s="143"/>
      <c r="L459" s="143"/>
      <c r="M459" s="143"/>
      <c r="N459" s="143"/>
      <c r="O459" s="145"/>
      <c r="P459" s="143"/>
      <c r="Q459" s="143"/>
      <c r="R459" s="63"/>
    </row>
    <row r="460" spans="2:18" s="32" customFormat="1" x14ac:dyDescent="0.3">
      <c r="B460" s="54" t="str">
        <f>IF(TRIM(H460)&lt;&gt;"",COUNTA($H$66:H460)&amp;"","")</f>
        <v>272</v>
      </c>
      <c r="C460" s="164"/>
      <c r="D460" s="164"/>
      <c r="E460" s="164"/>
      <c r="F460" s="113" t="s">
        <v>226</v>
      </c>
      <c r="G460" s="1">
        <v>6</v>
      </c>
      <c r="H460" s="5">
        <v>340</v>
      </c>
      <c r="I460" s="5"/>
      <c r="J460" s="5">
        <f t="shared" ref="J460:J461" si="373">G460*H460</f>
        <v>2040</v>
      </c>
      <c r="K460" s="5" t="s">
        <v>46</v>
      </c>
      <c r="L460" s="124">
        <v>0.22</v>
      </c>
      <c r="M460" s="132">
        <v>53</v>
      </c>
      <c r="N460" s="126">
        <f t="shared" ref="N460" si="374">L460*M460</f>
        <v>11.66</v>
      </c>
      <c r="O460" s="127">
        <v>45</v>
      </c>
      <c r="P460" s="128">
        <v>0</v>
      </c>
      <c r="Q460" s="126">
        <f t="shared" ref="Q460" si="375">N460+O460+P460</f>
        <v>56.66</v>
      </c>
      <c r="R460" s="64">
        <f t="shared" ref="R460" si="376">Q460*J460</f>
        <v>115586.4</v>
      </c>
    </row>
    <row r="461" spans="2:18" s="32" customFormat="1" x14ac:dyDescent="0.3">
      <c r="B461" s="54" t="str">
        <f>IF(TRIM(H461)&lt;&gt;"",COUNTA($H$66:H461)&amp;"","")</f>
        <v>273</v>
      </c>
      <c r="C461" s="168"/>
      <c r="D461" s="168"/>
      <c r="E461" s="168"/>
      <c r="F461" s="113" t="s">
        <v>256</v>
      </c>
      <c r="G461" s="1">
        <v>6</v>
      </c>
      <c r="H461" s="5">
        <v>63</v>
      </c>
      <c r="I461" s="5"/>
      <c r="J461" s="5">
        <f t="shared" si="373"/>
        <v>378</v>
      </c>
      <c r="K461" s="5" t="s">
        <v>46</v>
      </c>
      <c r="L461" s="124">
        <v>0.22</v>
      </c>
      <c r="M461" s="132">
        <v>53</v>
      </c>
      <c r="N461" s="126">
        <f t="shared" ref="N461" si="377">L461*M461</f>
        <v>11.66</v>
      </c>
      <c r="O461" s="127">
        <v>50</v>
      </c>
      <c r="P461" s="128">
        <v>0</v>
      </c>
      <c r="Q461" s="126">
        <f t="shared" ref="Q461" si="378">N461+O461+P461</f>
        <v>61.66</v>
      </c>
      <c r="R461" s="64">
        <f t="shared" ref="R461" si="379">Q461*J461</f>
        <v>23307.48</v>
      </c>
    </row>
    <row r="462" spans="2:18" s="53" customFormat="1" x14ac:dyDescent="0.3">
      <c r="B462" s="19" t="str">
        <f>IF(TRIM(H462)&lt;&gt;"",COUNTA($H$66:H462)&amp;"","")</f>
        <v/>
      </c>
      <c r="C462" s="20"/>
      <c r="D462" s="30"/>
      <c r="E462" s="4">
        <v>82100</v>
      </c>
      <c r="F462" s="31" t="s">
        <v>186</v>
      </c>
      <c r="G462" s="144"/>
      <c r="H462" s="144"/>
      <c r="I462" s="143"/>
      <c r="J462" s="143"/>
      <c r="K462" s="143"/>
      <c r="L462" s="143"/>
      <c r="M462" s="143"/>
      <c r="N462" s="143"/>
      <c r="O462" s="145"/>
      <c r="P462" s="143"/>
      <c r="Q462" s="143"/>
      <c r="R462" s="63"/>
    </row>
    <row r="463" spans="2:18" s="53" customFormat="1" x14ac:dyDescent="0.3">
      <c r="B463" s="54" t="str">
        <f>IF(TRIM(H463)&lt;&gt;"",COUNTA($H$66:H463)&amp;"","")</f>
        <v>274</v>
      </c>
      <c r="C463" s="164"/>
      <c r="D463" s="164"/>
      <c r="E463" s="164"/>
      <c r="F463" s="113" t="s">
        <v>210</v>
      </c>
      <c r="G463" s="1">
        <v>6</v>
      </c>
      <c r="H463" s="5">
        <v>67</v>
      </c>
      <c r="I463" s="5"/>
      <c r="J463" s="5">
        <f t="shared" ref="J463:J471" si="380">G463*H463</f>
        <v>402</v>
      </c>
      <c r="K463" s="5" t="s">
        <v>46</v>
      </c>
      <c r="L463" s="111">
        <v>0.191</v>
      </c>
      <c r="M463" s="132">
        <v>53</v>
      </c>
      <c r="N463" s="126">
        <f t="shared" ref="N463" si="381">M463*L463</f>
        <v>10.122999999999999</v>
      </c>
      <c r="O463" s="127">
        <v>32</v>
      </c>
      <c r="P463" s="125">
        <v>0</v>
      </c>
      <c r="Q463" s="126">
        <f t="shared" ref="Q463" si="382">P463+O463+N463</f>
        <v>42.122999999999998</v>
      </c>
      <c r="R463" s="64">
        <f t="shared" ref="R463" si="383">Q463*J463</f>
        <v>16933.446</v>
      </c>
    </row>
    <row r="464" spans="2:18" s="53" customFormat="1" x14ac:dyDescent="0.3">
      <c r="B464" s="54" t="str">
        <f>IF(TRIM(H464)&lt;&gt;"",COUNTA($H$66:H464)&amp;"","")</f>
        <v>275</v>
      </c>
      <c r="C464" s="168"/>
      <c r="D464" s="168"/>
      <c r="E464" s="168"/>
      <c r="F464" s="113" t="s">
        <v>227</v>
      </c>
      <c r="G464" s="1">
        <v>6</v>
      </c>
      <c r="H464" s="5">
        <v>130</v>
      </c>
      <c r="I464" s="5"/>
      <c r="J464" s="5">
        <f t="shared" si="380"/>
        <v>780</v>
      </c>
      <c r="K464" s="5" t="s">
        <v>46</v>
      </c>
      <c r="L464" s="111">
        <v>0.191</v>
      </c>
      <c r="M464" s="132">
        <v>53</v>
      </c>
      <c r="N464" s="126">
        <f t="shared" ref="N464:N471" si="384">M464*L464</f>
        <v>10.122999999999999</v>
      </c>
      <c r="O464" s="127">
        <v>32</v>
      </c>
      <c r="P464" s="125">
        <v>0</v>
      </c>
      <c r="Q464" s="126">
        <f t="shared" ref="Q464:Q471" si="385">P464+O464+N464</f>
        <v>42.122999999999998</v>
      </c>
      <c r="R464" s="64">
        <f t="shared" ref="R464:R471" si="386">Q464*J464</f>
        <v>32855.939999999995</v>
      </c>
    </row>
    <row r="465" spans="2:18" s="53" customFormat="1" x14ac:dyDescent="0.3">
      <c r="B465" s="54" t="str">
        <f>IF(TRIM(H465)&lt;&gt;"",COUNTA($H$66:H465)&amp;"","")</f>
        <v>276</v>
      </c>
      <c r="C465" s="168"/>
      <c r="D465" s="168"/>
      <c r="E465" s="168"/>
      <c r="F465" s="113" t="s">
        <v>228</v>
      </c>
      <c r="G465" s="1">
        <v>6</v>
      </c>
      <c r="H465" s="5">
        <v>24</v>
      </c>
      <c r="I465" s="5"/>
      <c r="J465" s="5">
        <f t="shared" si="380"/>
        <v>144</v>
      </c>
      <c r="K465" s="5" t="s">
        <v>46</v>
      </c>
      <c r="L465" s="111">
        <v>0.191</v>
      </c>
      <c r="M465" s="132">
        <v>53</v>
      </c>
      <c r="N465" s="126">
        <f t="shared" si="384"/>
        <v>10.122999999999999</v>
      </c>
      <c r="O465" s="127">
        <v>32</v>
      </c>
      <c r="P465" s="125">
        <v>0</v>
      </c>
      <c r="Q465" s="126">
        <f t="shared" si="385"/>
        <v>42.122999999999998</v>
      </c>
      <c r="R465" s="64">
        <f t="shared" si="386"/>
        <v>6065.7119999999995</v>
      </c>
    </row>
    <row r="466" spans="2:18" s="53" customFormat="1" x14ac:dyDescent="0.3">
      <c r="B466" s="54" t="str">
        <f>IF(TRIM(H466)&lt;&gt;"",COUNTA($H$66:H466)&amp;"","")</f>
        <v>277</v>
      </c>
      <c r="C466" s="168"/>
      <c r="D466" s="168"/>
      <c r="E466" s="168"/>
      <c r="F466" s="113" t="s">
        <v>229</v>
      </c>
      <c r="G466" s="1">
        <v>6</v>
      </c>
      <c r="H466" s="5">
        <v>54</v>
      </c>
      <c r="I466" s="5"/>
      <c r="J466" s="5">
        <f t="shared" si="380"/>
        <v>324</v>
      </c>
      <c r="K466" s="5" t="s">
        <v>46</v>
      </c>
      <c r="L466" s="111">
        <v>0.191</v>
      </c>
      <c r="M466" s="132">
        <v>53</v>
      </c>
      <c r="N466" s="126">
        <f t="shared" si="384"/>
        <v>10.122999999999999</v>
      </c>
      <c r="O466" s="127">
        <v>32</v>
      </c>
      <c r="P466" s="125">
        <v>0</v>
      </c>
      <c r="Q466" s="126">
        <f t="shared" si="385"/>
        <v>42.122999999999998</v>
      </c>
      <c r="R466" s="64">
        <f t="shared" si="386"/>
        <v>13647.851999999999</v>
      </c>
    </row>
    <row r="467" spans="2:18" s="53" customFormat="1" x14ac:dyDescent="0.3">
      <c r="B467" s="54" t="str">
        <f>IF(TRIM(H467)&lt;&gt;"",COUNTA($H$66:H467)&amp;"","")</f>
        <v>278</v>
      </c>
      <c r="C467" s="168"/>
      <c r="D467" s="168"/>
      <c r="E467" s="168"/>
      <c r="F467" s="113" t="s">
        <v>215</v>
      </c>
      <c r="G467" s="1">
        <v>6</v>
      </c>
      <c r="H467" s="5">
        <v>20</v>
      </c>
      <c r="I467" s="5"/>
      <c r="J467" s="5">
        <f t="shared" si="380"/>
        <v>120</v>
      </c>
      <c r="K467" s="5" t="s">
        <v>46</v>
      </c>
      <c r="L467" s="111">
        <v>0.191</v>
      </c>
      <c r="M467" s="132">
        <v>53</v>
      </c>
      <c r="N467" s="126">
        <f t="shared" si="384"/>
        <v>10.122999999999999</v>
      </c>
      <c r="O467" s="127">
        <v>32</v>
      </c>
      <c r="P467" s="125">
        <v>0</v>
      </c>
      <c r="Q467" s="126">
        <f t="shared" si="385"/>
        <v>42.122999999999998</v>
      </c>
      <c r="R467" s="64">
        <f t="shared" si="386"/>
        <v>5054.7599999999993</v>
      </c>
    </row>
    <row r="468" spans="2:18" s="53" customFormat="1" x14ac:dyDescent="0.3">
      <c r="B468" s="54" t="str">
        <f>IF(TRIM(H468)&lt;&gt;"",COUNTA($H$66:H468)&amp;"","")</f>
        <v>279</v>
      </c>
      <c r="C468" s="168"/>
      <c r="D468" s="168"/>
      <c r="E468" s="168"/>
      <c r="F468" s="113" t="s">
        <v>230</v>
      </c>
      <c r="G468" s="1">
        <v>6</v>
      </c>
      <c r="H468" s="5">
        <v>1774</v>
      </c>
      <c r="I468" s="5"/>
      <c r="J468" s="5">
        <f t="shared" si="380"/>
        <v>10644</v>
      </c>
      <c r="K468" s="5" t="s">
        <v>46</v>
      </c>
      <c r="L468" s="111">
        <v>0.191</v>
      </c>
      <c r="M468" s="132">
        <v>53</v>
      </c>
      <c r="N468" s="126">
        <f t="shared" si="384"/>
        <v>10.122999999999999</v>
      </c>
      <c r="O468" s="127">
        <v>32</v>
      </c>
      <c r="P468" s="125">
        <v>0</v>
      </c>
      <c r="Q468" s="126">
        <f t="shared" si="385"/>
        <v>42.122999999999998</v>
      </c>
      <c r="R468" s="64">
        <f t="shared" si="386"/>
        <v>448357.212</v>
      </c>
    </row>
    <row r="469" spans="2:18" s="53" customFormat="1" x14ac:dyDescent="0.3">
      <c r="B469" s="54" t="str">
        <f>IF(TRIM(H469)&lt;&gt;"",COUNTA($H$66:H469)&amp;"","")</f>
        <v>280</v>
      </c>
      <c r="C469" s="168"/>
      <c r="D469" s="168"/>
      <c r="E469" s="168"/>
      <c r="F469" s="113" t="s">
        <v>231</v>
      </c>
      <c r="G469" s="1">
        <v>6</v>
      </c>
      <c r="H469" s="5">
        <v>57</v>
      </c>
      <c r="I469" s="5"/>
      <c r="J469" s="5">
        <f t="shared" si="380"/>
        <v>342</v>
      </c>
      <c r="K469" s="5" t="s">
        <v>46</v>
      </c>
      <c r="L469" s="111">
        <v>0.191</v>
      </c>
      <c r="M469" s="132">
        <v>53</v>
      </c>
      <c r="N469" s="126">
        <f t="shared" si="384"/>
        <v>10.122999999999999</v>
      </c>
      <c r="O469" s="127">
        <v>32</v>
      </c>
      <c r="P469" s="125">
        <v>0</v>
      </c>
      <c r="Q469" s="126">
        <f t="shared" si="385"/>
        <v>42.122999999999998</v>
      </c>
      <c r="R469" s="64">
        <f t="shared" si="386"/>
        <v>14406.065999999999</v>
      </c>
    </row>
    <row r="470" spans="2:18" s="53" customFormat="1" x14ac:dyDescent="0.3">
      <c r="B470" s="54" t="str">
        <f>IF(TRIM(H470)&lt;&gt;"",COUNTA($H$66:H470)&amp;"","")</f>
        <v>281</v>
      </c>
      <c r="C470" s="168"/>
      <c r="D470" s="168"/>
      <c r="E470" s="168"/>
      <c r="F470" s="113" t="s">
        <v>219</v>
      </c>
      <c r="G470" s="1">
        <v>6</v>
      </c>
      <c r="H470" s="5">
        <v>151</v>
      </c>
      <c r="I470" s="5"/>
      <c r="J470" s="5">
        <f t="shared" si="380"/>
        <v>906</v>
      </c>
      <c r="K470" s="5" t="s">
        <v>46</v>
      </c>
      <c r="L470" s="111">
        <v>0.191</v>
      </c>
      <c r="M470" s="132">
        <v>53</v>
      </c>
      <c r="N470" s="126">
        <f t="shared" si="384"/>
        <v>10.122999999999999</v>
      </c>
      <c r="O470" s="127">
        <v>32</v>
      </c>
      <c r="P470" s="125">
        <v>0</v>
      </c>
      <c r="Q470" s="126">
        <f t="shared" si="385"/>
        <v>42.122999999999998</v>
      </c>
      <c r="R470" s="64">
        <f t="shared" si="386"/>
        <v>38163.437999999995</v>
      </c>
    </row>
    <row r="471" spans="2:18" s="53" customFormat="1" x14ac:dyDescent="0.3">
      <c r="B471" s="54" t="str">
        <f>IF(TRIM(H471)&lt;&gt;"",COUNTA($H$66:H471)&amp;"","")</f>
        <v>282</v>
      </c>
      <c r="C471" s="168"/>
      <c r="D471" s="168"/>
      <c r="E471" s="168"/>
      <c r="F471" s="113" t="s">
        <v>232</v>
      </c>
      <c r="G471" s="1">
        <v>6</v>
      </c>
      <c r="H471" s="5">
        <v>133</v>
      </c>
      <c r="I471" s="5"/>
      <c r="J471" s="5">
        <f t="shared" si="380"/>
        <v>798</v>
      </c>
      <c r="K471" s="5" t="s">
        <v>46</v>
      </c>
      <c r="L471" s="111">
        <v>0.191</v>
      </c>
      <c r="M471" s="132">
        <v>53</v>
      </c>
      <c r="N471" s="126">
        <f t="shared" si="384"/>
        <v>10.122999999999999</v>
      </c>
      <c r="O471" s="127">
        <v>32</v>
      </c>
      <c r="P471" s="125">
        <v>0</v>
      </c>
      <c r="Q471" s="126">
        <f t="shared" si="385"/>
        <v>42.122999999999998</v>
      </c>
      <c r="R471" s="64">
        <f t="shared" si="386"/>
        <v>33614.153999999995</v>
      </c>
    </row>
    <row r="472" spans="2:18" s="53" customFormat="1" x14ac:dyDescent="0.3">
      <c r="B472" s="54" t="str">
        <f>IF(TRIM(H472)&lt;&gt;"",COUNTA($H$66:H472)&amp;"","")</f>
        <v/>
      </c>
      <c r="C472" s="143"/>
      <c r="D472" s="146"/>
      <c r="E472" s="146"/>
      <c r="F472" s="31" t="s">
        <v>200</v>
      </c>
      <c r="G472" s="144"/>
      <c r="H472" s="144"/>
      <c r="I472" s="143"/>
      <c r="J472" s="143"/>
      <c r="K472" s="143"/>
      <c r="L472" s="143"/>
      <c r="M472" s="143"/>
      <c r="N472" s="143"/>
      <c r="O472" s="145"/>
      <c r="P472" s="143"/>
      <c r="Q472" s="143"/>
      <c r="R472" s="63"/>
    </row>
    <row r="473" spans="2:18" s="53" customFormat="1" x14ac:dyDescent="0.3">
      <c r="B473" s="54" t="str">
        <f>IF(TRIM(H473)&lt;&gt;"",COUNTA($H$66:H473)&amp;"","")</f>
        <v>283</v>
      </c>
      <c r="C473" s="164"/>
      <c r="D473" s="164"/>
      <c r="E473" s="164"/>
      <c r="F473" s="113" t="s">
        <v>233</v>
      </c>
      <c r="G473" s="1">
        <v>6</v>
      </c>
      <c r="H473" s="5">
        <v>162</v>
      </c>
      <c r="I473" s="5"/>
      <c r="J473" s="5">
        <f t="shared" ref="J473:J477" si="387">G473*H473</f>
        <v>972</v>
      </c>
      <c r="K473" s="5" t="s">
        <v>46</v>
      </c>
      <c r="L473" s="153">
        <v>0.17499999999999999</v>
      </c>
      <c r="M473" s="132">
        <v>53</v>
      </c>
      <c r="N473" s="126">
        <f t="shared" ref="N473:N477" si="388">M473*L473</f>
        <v>9.2749999999999986</v>
      </c>
      <c r="O473" s="154">
        <v>72</v>
      </c>
      <c r="P473" s="125">
        <v>0</v>
      </c>
      <c r="Q473" s="126">
        <f t="shared" ref="Q473:Q477" si="389">P473+O473+N473</f>
        <v>81.275000000000006</v>
      </c>
      <c r="R473" s="64">
        <f t="shared" ref="R473:R477" si="390">Q473*J473</f>
        <v>78999.3</v>
      </c>
    </row>
    <row r="474" spans="2:18" s="53" customFormat="1" x14ac:dyDescent="0.3">
      <c r="B474" s="54" t="str">
        <f>IF(TRIM(H474)&lt;&gt;"",COUNTA($H$66:H474)&amp;"","")</f>
        <v>284</v>
      </c>
      <c r="C474" s="168"/>
      <c r="D474" s="168"/>
      <c r="E474" s="168"/>
      <c r="F474" s="113" t="s">
        <v>234</v>
      </c>
      <c r="G474" s="1">
        <v>6</v>
      </c>
      <c r="H474" s="5">
        <v>1080</v>
      </c>
      <c r="I474" s="5"/>
      <c r="J474" s="5">
        <f t="shared" si="387"/>
        <v>6480</v>
      </c>
      <c r="K474" s="5" t="s">
        <v>46</v>
      </c>
      <c r="L474" s="153">
        <v>0.17499999999999999</v>
      </c>
      <c r="M474" s="132">
        <v>53</v>
      </c>
      <c r="N474" s="126">
        <f t="shared" si="388"/>
        <v>9.2749999999999986</v>
      </c>
      <c r="O474" s="154">
        <v>72</v>
      </c>
      <c r="P474" s="125">
        <v>0</v>
      </c>
      <c r="Q474" s="126">
        <f t="shared" si="389"/>
        <v>81.275000000000006</v>
      </c>
      <c r="R474" s="64">
        <f t="shared" si="390"/>
        <v>526662</v>
      </c>
    </row>
    <row r="475" spans="2:18" s="53" customFormat="1" x14ac:dyDescent="0.3">
      <c r="B475" s="54" t="str">
        <f>IF(TRIM(H475)&lt;&gt;"",COUNTA($H$66:H475)&amp;"","")</f>
        <v>285</v>
      </c>
      <c r="C475" s="168"/>
      <c r="D475" s="168"/>
      <c r="E475" s="168"/>
      <c r="F475" s="113" t="s">
        <v>235</v>
      </c>
      <c r="G475" s="1">
        <v>6</v>
      </c>
      <c r="H475" s="5">
        <v>150</v>
      </c>
      <c r="I475" s="5"/>
      <c r="J475" s="5">
        <f t="shared" si="387"/>
        <v>900</v>
      </c>
      <c r="K475" s="5" t="s">
        <v>46</v>
      </c>
      <c r="L475" s="153">
        <v>0.17499999999999999</v>
      </c>
      <c r="M475" s="132">
        <v>53</v>
      </c>
      <c r="N475" s="126">
        <f t="shared" si="388"/>
        <v>9.2749999999999986</v>
      </c>
      <c r="O475" s="154">
        <v>72</v>
      </c>
      <c r="P475" s="125">
        <v>0</v>
      </c>
      <c r="Q475" s="126">
        <f t="shared" si="389"/>
        <v>81.275000000000006</v>
      </c>
      <c r="R475" s="64">
        <f t="shared" si="390"/>
        <v>73147.5</v>
      </c>
    </row>
    <row r="476" spans="2:18" s="53" customFormat="1" x14ac:dyDescent="0.3">
      <c r="B476" s="54" t="str">
        <f>IF(TRIM(H476)&lt;&gt;"",COUNTA($H$66:H476)&amp;"","")</f>
        <v>286</v>
      </c>
      <c r="C476" s="168"/>
      <c r="D476" s="168"/>
      <c r="E476" s="168"/>
      <c r="F476" s="113" t="s">
        <v>236</v>
      </c>
      <c r="G476" s="1">
        <v>6</v>
      </c>
      <c r="H476" s="5">
        <v>120</v>
      </c>
      <c r="I476" s="5"/>
      <c r="J476" s="5">
        <f t="shared" si="387"/>
        <v>720</v>
      </c>
      <c r="K476" s="5" t="s">
        <v>46</v>
      </c>
      <c r="L476" s="153">
        <v>0.17499999999999999</v>
      </c>
      <c r="M476" s="132">
        <v>53</v>
      </c>
      <c r="N476" s="126">
        <f t="shared" si="388"/>
        <v>9.2749999999999986</v>
      </c>
      <c r="O476" s="154">
        <v>72</v>
      </c>
      <c r="P476" s="125">
        <v>0</v>
      </c>
      <c r="Q476" s="126">
        <f t="shared" si="389"/>
        <v>81.275000000000006</v>
      </c>
      <c r="R476" s="64">
        <f t="shared" si="390"/>
        <v>58518.000000000007</v>
      </c>
    </row>
    <row r="477" spans="2:18" s="53" customFormat="1" x14ac:dyDescent="0.3">
      <c r="B477" s="54" t="str">
        <f>IF(TRIM(H477)&lt;&gt;"",COUNTA($H$66:H477)&amp;"","")</f>
        <v>287</v>
      </c>
      <c r="C477" s="168"/>
      <c r="D477" s="168"/>
      <c r="E477" s="168"/>
      <c r="F477" s="113" t="s">
        <v>225</v>
      </c>
      <c r="G477" s="1">
        <v>6</v>
      </c>
      <c r="H477" s="5">
        <v>15</v>
      </c>
      <c r="I477" s="5"/>
      <c r="J477" s="5">
        <f t="shared" si="387"/>
        <v>90</v>
      </c>
      <c r="K477" s="5" t="s">
        <v>46</v>
      </c>
      <c r="L477" s="153">
        <v>0.17499999999999999</v>
      </c>
      <c r="M477" s="132">
        <v>53</v>
      </c>
      <c r="N477" s="126">
        <f t="shared" si="388"/>
        <v>9.2749999999999986</v>
      </c>
      <c r="O477" s="154">
        <v>72</v>
      </c>
      <c r="P477" s="125">
        <v>0</v>
      </c>
      <c r="Q477" s="126">
        <f t="shared" si="389"/>
        <v>81.275000000000006</v>
      </c>
      <c r="R477" s="64">
        <f t="shared" si="390"/>
        <v>7314.7500000000009</v>
      </c>
    </row>
    <row r="478" spans="2:18" s="53" customFormat="1" ht="14.4" thickBot="1" x14ac:dyDescent="0.35">
      <c r="B478" s="54" t="str">
        <f>IF(TRIM(H478)&lt;&gt;"",COUNTA($H$66:H478)&amp;"","")</f>
        <v/>
      </c>
      <c r="C478" s="55"/>
      <c r="D478" s="55"/>
      <c r="E478" s="55"/>
      <c r="F478" s="24" t="s">
        <v>7</v>
      </c>
      <c r="G478" s="49"/>
      <c r="H478" s="34"/>
      <c r="I478" s="34"/>
      <c r="J478" s="51"/>
      <c r="K478" s="51"/>
      <c r="L478" s="26"/>
      <c r="M478" s="92"/>
      <c r="N478" s="51"/>
      <c r="O478" s="26"/>
      <c r="P478" s="51"/>
      <c r="Q478" s="26"/>
      <c r="R478" s="66">
        <f>SUM(R457:R477)</f>
        <v>1563666.33</v>
      </c>
    </row>
    <row r="479" spans="2:18" s="53" customFormat="1" x14ac:dyDescent="0.3">
      <c r="B479" s="54" t="str">
        <f>IF(TRIM(H479)&lt;&gt;"",COUNTA($H$66:H479)&amp;"","")</f>
        <v/>
      </c>
      <c r="C479" s="55"/>
      <c r="D479" s="55"/>
      <c r="E479" s="55"/>
      <c r="F479" s="113"/>
      <c r="G479" s="50"/>
      <c r="H479" s="35"/>
      <c r="I479" s="35"/>
      <c r="J479" s="52"/>
      <c r="K479" s="52"/>
      <c r="L479" s="147"/>
      <c r="M479" s="148"/>
      <c r="N479" s="52"/>
      <c r="O479" s="147"/>
      <c r="P479" s="8"/>
      <c r="Q479" s="37"/>
      <c r="R479" s="69"/>
    </row>
    <row r="480" spans="2:18" s="53" customFormat="1" x14ac:dyDescent="0.3">
      <c r="B480" s="54" t="str">
        <f>IF(TRIM(H480)&lt;&gt;"",COUNTA($H$66:H480)&amp;"","")</f>
        <v/>
      </c>
      <c r="C480" s="55"/>
      <c r="D480" s="55"/>
      <c r="E480" s="55"/>
      <c r="F480" s="113"/>
      <c r="G480" s="42"/>
      <c r="H480" s="5"/>
      <c r="I480" s="5"/>
      <c r="J480" s="8"/>
      <c r="K480" s="8"/>
      <c r="L480" s="112"/>
      <c r="M480" s="149"/>
      <c r="N480" s="8"/>
      <c r="O480" s="112"/>
      <c r="P480" s="8"/>
      <c r="Q480" s="37"/>
      <c r="R480" s="69"/>
    </row>
    <row r="481" spans="2:18" x14ac:dyDescent="0.3">
      <c r="B481" s="19" t="str">
        <f>IF(TRIM(H481)&lt;&gt;"",COUNTA($H$66:H481)&amp;"","")</f>
        <v/>
      </c>
      <c r="C481" s="20"/>
      <c r="D481" s="20"/>
      <c r="E481" s="4">
        <v>90000</v>
      </c>
      <c r="F481" s="3" t="s">
        <v>8</v>
      </c>
      <c r="G481" s="48"/>
      <c r="H481" s="117"/>
      <c r="I481" s="20"/>
      <c r="J481" s="20"/>
      <c r="K481" s="20"/>
      <c r="L481" s="20"/>
      <c r="M481" s="20"/>
      <c r="N481" s="20"/>
      <c r="O481" s="95"/>
      <c r="P481" s="20"/>
      <c r="Q481" s="20"/>
      <c r="R481" s="63"/>
    </row>
    <row r="482" spans="2:18" s="32" customFormat="1" x14ac:dyDescent="0.3">
      <c r="B482" s="10" t="str">
        <f>IF(TRIM(H482)&lt;&gt;"",COUNTA($H$66:H482)&amp;"","")</f>
        <v>288</v>
      </c>
      <c r="C482" s="164" t="s">
        <v>176</v>
      </c>
      <c r="D482" s="166"/>
      <c r="E482" s="166"/>
      <c r="F482" s="119" t="s">
        <v>74</v>
      </c>
      <c r="G482" s="1">
        <v>6</v>
      </c>
      <c r="H482" s="122">
        <v>6495</v>
      </c>
      <c r="I482" s="123"/>
      <c r="J482" s="5">
        <f t="shared" ref="J482:J487" si="391">G482*H482</f>
        <v>38970</v>
      </c>
      <c r="K482" s="123" t="s">
        <v>46</v>
      </c>
      <c r="L482" s="124">
        <v>0.04</v>
      </c>
      <c r="M482" s="132">
        <v>53</v>
      </c>
      <c r="N482" s="127">
        <f t="shared" ref="N482:N487" si="392">M482*L482</f>
        <v>2.12</v>
      </c>
      <c r="O482" s="127">
        <v>8.25</v>
      </c>
      <c r="P482" s="125">
        <v>0</v>
      </c>
      <c r="Q482" s="140">
        <f t="shared" ref="Q482:Q487" si="393">(P482+O482+N482)</f>
        <v>10.370000000000001</v>
      </c>
      <c r="R482" s="64">
        <f t="shared" ref="R482:R487" si="394">Q482*J482</f>
        <v>404118.9</v>
      </c>
    </row>
    <row r="483" spans="2:18" x14ac:dyDescent="0.3">
      <c r="B483" s="10" t="str">
        <f>IF(TRIM(H483)&lt;&gt;"",COUNTA($H$66:H483)&amp;"","")</f>
        <v>289</v>
      </c>
      <c r="C483" s="167"/>
      <c r="D483" s="167"/>
      <c r="E483" s="167"/>
      <c r="F483" s="119" t="s">
        <v>261</v>
      </c>
      <c r="G483" s="1">
        <v>6</v>
      </c>
      <c r="H483" s="122">
        <v>2366</v>
      </c>
      <c r="I483" s="123"/>
      <c r="J483" s="5">
        <f t="shared" ref="J483" si="395">G483*H483</f>
        <v>14196</v>
      </c>
      <c r="K483" s="123" t="s">
        <v>73</v>
      </c>
      <c r="L483" s="124">
        <v>0.04</v>
      </c>
      <c r="M483" s="125">
        <v>53</v>
      </c>
      <c r="N483" s="127">
        <f t="shared" ref="N483" si="396">M483*L483</f>
        <v>2.12</v>
      </c>
      <c r="O483" s="127">
        <v>4.95</v>
      </c>
      <c r="P483" s="125">
        <v>0</v>
      </c>
      <c r="Q483" s="126">
        <f t="shared" ref="Q483" si="397">(P483+O483+N483)</f>
        <v>7.07</v>
      </c>
      <c r="R483" s="64">
        <f t="shared" si="394"/>
        <v>100365.72</v>
      </c>
    </row>
    <row r="484" spans="2:18" x14ac:dyDescent="0.3">
      <c r="B484" s="10" t="str">
        <f>IF(TRIM(H484)&lt;&gt;"",COUNTA($H$66:H484)&amp;"","")</f>
        <v>290</v>
      </c>
      <c r="C484" s="167"/>
      <c r="D484" s="167"/>
      <c r="E484" s="167"/>
      <c r="F484" s="119" t="s">
        <v>260</v>
      </c>
      <c r="G484" s="1">
        <v>6</v>
      </c>
      <c r="H484" s="122">
        <v>1012</v>
      </c>
      <c r="I484" s="123"/>
      <c r="J484" s="5">
        <f t="shared" si="391"/>
        <v>6072</v>
      </c>
      <c r="K484" s="123" t="s">
        <v>73</v>
      </c>
      <c r="L484" s="124">
        <v>0.04</v>
      </c>
      <c r="M484" s="125">
        <v>53</v>
      </c>
      <c r="N484" s="127">
        <f t="shared" si="392"/>
        <v>2.12</v>
      </c>
      <c r="O484" s="127">
        <v>5.25</v>
      </c>
      <c r="P484" s="125">
        <v>0</v>
      </c>
      <c r="Q484" s="126">
        <f t="shared" si="393"/>
        <v>7.37</v>
      </c>
      <c r="R484" s="64">
        <f t="shared" si="394"/>
        <v>44750.64</v>
      </c>
    </row>
    <row r="485" spans="2:18" x14ac:dyDescent="0.3">
      <c r="B485" s="10" t="str">
        <f>IF(TRIM(H485)&lt;&gt;"",COUNTA($H$66:H485)&amp;"","")</f>
        <v>291</v>
      </c>
      <c r="C485" s="167"/>
      <c r="D485" s="167"/>
      <c r="E485" s="167"/>
      <c r="F485" s="119" t="s">
        <v>259</v>
      </c>
      <c r="G485" s="1">
        <v>6</v>
      </c>
      <c r="H485" s="122">
        <v>731</v>
      </c>
      <c r="I485" s="123"/>
      <c r="J485" s="5">
        <f t="shared" si="391"/>
        <v>4386</v>
      </c>
      <c r="K485" s="123" t="s">
        <v>73</v>
      </c>
      <c r="L485" s="124">
        <v>0.04</v>
      </c>
      <c r="M485" s="125">
        <v>53</v>
      </c>
      <c r="N485" s="127">
        <f t="shared" si="392"/>
        <v>2.12</v>
      </c>
      <c r="O485" s="127">
        <v>5.5</v>
      </c>
      <c r="P485" s="125">
        <v>0</v>
      </c>
      <c r="Q485" s="126">
        <f t="shared" si="393"/>
        <v>7.62</v>
      </c>
      <c r="R485" s="64">
        <f t="shared" si="394"/>
        <v>33421.32</v>
      </c>
    </row>
    <row r="486" spans="2:18" s="53" customFormat="1" x14ac:dyDescent="0.3">
      <c r="B486" s="54" t="str">
        <f>IF(TRIM(H486)&lt;&gt;"",COUNTA($H$66:H486)&amp;"","")</f>
        <v>292</v>
      </c>
      <c r="C486" s="160" t="s">
        <v>177</v>
      </c>
      <c r="D486" s="160"/>
      <c r="E486" s="160"/>
      <c r="F486" s="119" t="s">
        <v>169</v>
      </c>
      <c r="G486" s="1">
        <v>6</v>
      </c>
      <c r="H486" s="122">
        <v>21516</v>
      </c>
      <c r="I486" s="122"/>
      <c r="J486" s="5">
        <f t="shared" si="391"/>
        <v>129096</v>
      </c>
      <c r="K486" s="123" t="s">
        <v>73</v>
      </c>
      <c r="L486" s="130">
        <v>8.5000000000000006E-3</v>
      </c>
      <c r="M486" s="125">
        <v>53</v>
      </c>
      <c r="N486" s="127">
        <f t="shared" si="392"/>
        <v>0.45050000000000001</v>
      </c>
      <c r="O486" s="127">
        <v>0.32</v>
      </c>
      <c r="P486" s="125">
        <v>0</v>
      </c>
      <c r="Q486" s="126">
        <f t="shared" si="393"/>
        <v>0.77049999999999996</v>
      </c>
      <c r="R486" s="64">
        <f t="shared" si="394"/>
        <v>99468.467999999993</v>
      </c>
    </row>
    <row r="487" spans="2:18" s="53" customFormat="1" x14ac:dyDescent="0.3">
      <c r="B487" s="54" t="str">
        <f>IF(TRIM(H487)&lt;&gt;"",COUNTA($H$66:H487)&amp;"","")</f>
        <v>293</v>
      </c>
      <c r="C487" s="160"/>
      <c r="D487" s="160"/>
      <c r="E487" s="160"/>
      <c r="F487" s="119" t="s">
        <v>167</v>
      </c>
      <c r="G487" s="1">
        <v>6</v>
      </c>
      <c r="H487" s="122">
        <v>86066</v>
      </c>
      <c r="I487" s="122"/>
      <c r="J487" s="5">
        <f t="shared" si="391"/>
        <v>516396</v>
      </c>
      <c r="K487" s="123" t="s">
        <v>168</v>
      </c>
      <c r="L487" s="130">
        <v>4.0000000000000001E-3</v>
      </c>
      <c r="M487" s="132">
        <v>53</v>
      </c>
      <c r="N487" s="127">
        <f t="shared" si="392"/>
        <v>0.21199999999999999</v>
      </c>
      <c r="O487" s="127">
        <v>0.05</v>
      </c>
      <c r="P487" s="125">
        <v>0</v>
      </c>
      <c r="Q487" s="140">
        <f t="shared" si="393"/>
        <v>0.26200000000000001</v>
      </c>
      <c r="R487" s="64">
        <f t="shared" si="394"/>
        <v>135295.75200000001</v>
      </c>
    </row>
    <row r="488" spans="2:18" x14ac:dyDescent="0.3">
      <c r="B488" s="19" t="str">
        <f>IF(TRIM(H488)&lt;&gt;"",COUNTA($H$66:H488)&amp;"","")</f>
        <v/>
      </c>
      <c r="C488" s="20"/>
      <c r="D488" s="30"/>
      <c r="E488" s="4">
        <v>92600</v>
      </c>
      <c r="F488" s="31" t="s">
        <v>11</v>
      </c>
      <c r="G488" s="48"/>
      <c r="H488" s="117"/>
      <c r="I488" s="20"/>
      <c r="J488" s="20"/>
      <c r="K488" s="20"/>
      <c r="L488" s="20"/>
      <c r="M488" s="20"/>
      <c r="N488" s="20"/>
      <c r="O488" s="95"/>
      <c r="P488" s="20"/>
      <c r="Q488" s="20"/>
      <c r="R488" s="63"/>
    </row>
    <row r="489" spans="2:18" x14ac:dyDescent="0.3">
      <c r="B489" s="7" t="str">
        <f>IF(TRIM(H489)&lt;&gt;"",COUNTA($H$66:H489)&amp;"","")</f>
        <v/>
      </c>
      <c r="C489" s="161" t="s">
        <v>177</v>
      </c>
      <c r="D489" s="166"/>
      <c r="E489" s="166"/>
      <c r="F489" s="131" t="s">
        <v>75</v>
      </c>
      <c r="G489" s="131"/>
      <c r="H489" s="120"/>
      <c r="I489" s="121"/>
      <c r="J489" s="121"/>
      <c r="K489" s="121"/>
      <c r="L489" s="8"/>
      <c r="M489" s="8"/>
      <c r="N489" s="8"/>
      <c r="O489" s="91"/>
      <c r="P489" s="8"/>
      <c r="Q489" s="8"/>
      <c r="R489" s="64"/>
    </row>
    <row r="490" spans="2:18" s="32" customFormat="1" ht="27.6" x14ac:dyDescent="0.3">
      <c r="B490" s="7" t="str">
        <f>IF(TRIM(H490)&lt;&gt;"",COUNTA($H$66:H490)&amp;"","")</f>
        <v>294</v>
      </c>
      <c r="C490" s="162"/>
      <c r="D490" s="167"/>
      <c r="E490" s="167"/>
      <c r="F490" s="119" t="s">
        <v>146</v>
      </c>
      <c r="G490" s="1">
        <v>6</v>
      </c>
      <c r="H490" s="122">
        <v>13555</v>
      </c>
      <c r="I490" s="123"/>
      <c r="J490" s="5">
        <f t="shared" ref="J490:J491" si="398">G490*H490</f>
        <v>81330</v>
      </c>
      <c r="K490" s="123" t="s">
        <v>46</v>
      </c>
      <c r="L490" s="130">
        <v>4.3999999999999997E-2</v>
      </c>
      <c r="M490" s="132">
        <v>53</v>
      </c>
      <c r="N490" s="126">
        <f t="shared" ref="N490:N491" si="399">M490*L490</f>
        <v>2.3319999999999999</v>
      </c>
      <c r="O490" s="133">
        <v>1.05</v>
      </c>
      <c r="P490" s="125">
        <v>0</v>
      </c>
      <c r="Q490" s="126">
        <f t="shared" ref="Q490:Q491" si="400">P490+O490+N490</f>
        <v>3.3819999999999997</v>
      </c>
      <c r="R490" s="64">
        <f t="shared" ref="R490:R491" si="401">Q490*J490</f>
        <v>275058.06</v>
      </c>
    </row>
    <row r="491" spans="2:18" ht="27.6" x14ac:dyDescent="0.3">
      <c r="B491" s="7" t="str">
        <f>IF(TRIM(H491)&lt;&gt;"",COUNTA($H$66:H491)&amp;"","")</f>
        <v>295</v>
      </c>
      <c r="C491" s="163"/>
      <c r="D491" s="167"/>
      <c r="E491" s="167"/>
      <c r="F491" s="119" t="s">
        <v>147</v>
      </c>
      <c r="G491" s="1">
        <v>6</v>
      </c>
      <c r="H491" s="122">
        <v>1116</v>
      </c>
      <c r="I491" s="123"/>
      <c r="J491" s="5">
        <f t="shared" si="398"/>
        <v>6696</v>
      </c>
      <c r="K491" s="123" t="s">
        <v>46</v>
      </c>
      <c r="L491" s="130">
        <v>4.3999999999999997E-2</v>
      </c>
      <c r="M491" s="132">
        <v>53</v>
      </c>
      <c r="N491" s="126">
        <f t="shared" si="399"/>
        <v>2.3319999999999999</v>
      </c>
      <c r="O491" s="133">
        <v>1.1499999999999999</v>
      </c>
      <c r="P491" s="125">
        <v>0</v>
      </c>
      <c r="Q491" s="126">
        <f t="shared" si="400"/>
        <v>3.4819999999999998</v>
      </c>
      <c r="R491" s="64">
        <f t="shared" si="401"/>
        <v>23315.471999999998</v>
      </c>
    </row>
    <row r="492" spans="2:18" s="32" customFormat="1" x14ac:dyDescent="0.3">
      <c r="B492" s="7" t="str">
        <f>IF(TRIM(H492)&lt;&gt;"",COUNTA($H$66:H492)&amp;"","")</f>
        <v/>
      </c>
      <c r="C492" s="161" t="s">
        <v>177</v>
      </c>
      <c r="D492" s="169"/>
      <c r="E492" s="169"/>
      <c r="F492" s="38" t="s">
        <v>87</v>
      </c>
      <c r="G492" s="138"/>
      <c r="H492" s="44"/>
      <c r="I492" s="137"/>
      <c r="J492" s="137"/>
      <c r="K492" s="6"/>
      <c r="L492" s="8"/>
      <c r="M492" s="8"/>
      <c r="N492" s="8"/>
      <c r="O492" s="91"/>
      <c r="P492" s="8"/>
      <c r="Q492" s="8"/>
      <c r="R492" s="64"/>
    </row>
    <row r="493" spans="2:18" ht="27.6" x14ac:dyDescent="0.3">
      <c r="B493" s="7" t="str">
        <f>IF(TRIM(H493)&lt;&gt;"",COUNTA($H$66:H493)&amp;"","")</f>
        <v>296</v>
      </c>
      <c r="C493" s="162"/>
      <c r="D493" s="169"/>
      <c r="E493" s="169"/>
      <c r="F493" s="113" t="s">
        <v>148</v>
      </c>
      <c r="G493" s="1">
        <v>6</v>
      </c>
      <c r="H493" s="122">
        <v>28055</v>
      </c>
      <c r="I493" s="123"/>
      <c r="J493" s="5">
        <f t="shared" ref="J493" si="402">G493*H493</f>
        <v>168330</v>
      </c>
      <c r="K493" s="123" t="s">
        <v>46</v>
      </c>
      <c r="L493" s="130">
        <v>1.2999999999999999E-2</v>
      </c>
      <c r="M493" s="132">
        <v>53</v>
      </c>
      <c r="N493" s="126">
        <f t="shared" ref="N493" si="403">M493*L493</f>
        <v>0.68899999999999995</v>
      </c>
      <c r="O493" s="133">
        <v>0.85</v>
      </c>
      <c r="P493" s="125">
        <v>0</v>
      </c>
      <c r="Q493" s="126">
        <f t="shared" ref="Q493" si="404">P493+O493+N493</f>
        <v>1.5389999999999999</v>
      </c>
      <c r="R493" s="64">
        <f t="shared" ref="R493" si="405">Q493*J493</f>
        <v>259059.87</v>
      </c>
    </row>
    <row r="494" spans="2:18" s="32" customFormat="1" x14ac:dyDescent="0.3">
      <c r="B494" s="7" t="str">
        <f>IF(TRIM(H494)&lt;&gt;"",COUNTA($H$66:H494)&amp;"","")</f>
        <v/>
      </c>
      <c r="C494" s="162"/>
      <c r="D494" s="169"/>
      <c r="E494" s="169"/>
      <c r="F494" s="38" t="s">
        <v>140</v>
      </c>
      <c r="G494" s="138"/>
      <c r="H494" s="122"/>
      <c r="I494" s="123"/>
      <c r="J494" s="123"/>
      <c r="K494" s="123"/>
      <c r="L494" s="8"/>
      <c r="M494" s="8"/>
      <c r="N494" s="8"/>
      <c r="O494" s="91"/>
      <c r="P494" s="8"/>
      <c r="Q494" s="8"/>
      <c r="R494" s="64"/>
    </row>
    <row r="495" spans="2:18" ht="27.6" x14ac:dyDescent="0.3">
      <c r="B495" s="7" t="str">
        <f>IF(TRIM(H495)&lt;&gt;"",COUNTA($H$66:H495)&amp;"","")</f>
        <v>297</v>
      </c>
      <c r="C495" s="162"/>
      <c r="D495" s="169"/>
      <c r="E495" s="169"/>
      <c r="F495" s="113" t="s">
        <v>149</v>
      </c>
      <c r="G495" s="1">
        <v>6</v>
      </c>
      <c r="H495" s="122">
        <v>2293</v>
      </c>
      <c r="I495" s="123"/>
      <c r="J495" s="5">
        <f t="shared" ref="J495" si="406">G495*H495</f>
        <v>13758</v>
      </c>
      <c r="K495" s="123" t="s">
        <v>46</v>
      </c>
      <c r="L495" s="130">
        <v>1.2999999999999999E-2</v>
      </c>
      <c r="M495" s="132">
        <v>53</v>
      </c>
      <c r="N495" s="126">
        <f t="shared" ref="N495" si="407">M495*L495</f>
        <v>0.68899999999999995</v>
      </c>
      <c r="O495" s="133">
        <v>0.85</v>
      </c>
      <c r="P495" s="125">
        <v>0</v>
      </c>
      <c r="Q495" s="126">
        <f t="shared" ref="Q495" si="408">P495+O495+N495</f>
        <v>1.5389999999999999</v>
      </c>
      <c r="R495" s="64">
        <f t="shared" ref="R495" si="409">Q495*J495</f>
        <v>21173.561999999998</v>
      </c>
    </row>
    <row r="496" spans="2:18" x14ac:dyDescent="0.3">
      <c r="B496" s="7" t="str">
        <f>IF(TRIM(H496)&lt;&gt;"",COUNTA($H$66:H496)&amp;"","")</f>
        <v/>
      </c>
      <c r="C496" s="162"/>
      <c r="D496" s="169"/>
      <c r="E496" s="169"/>
      <c r="F496" s="38" t="s">
        <v>139</v>
      </c>
      <c r="G496" s="138"/>
      <c r="H496" s="122"/>
      <c r="I496" s="123"/>
      <c r="J496" s="123"/>
      <c r="K496" s="123"/>
      <c r="L496" s="8"/>
      <c r="M496" s="8"/>
      <c r="N496" s="8"/>
      <c r="O496" s="91"/>
      <c r="P496" s="8"/>
      <c r="Q496" s="8"/>
      <c r="R496" s="64"/>
    </row>
    <row r="497" spans="2:18" ht="27.6" x14ac:dyDescent="0.3">
      <c r="B497" s="7" t="str">
        <f>IF(TRIM(H497)&lt;&gt;"",COUNTA($H$66:H497)&amp;"","")</f>
        <v>298</v>
      </c>
      <c r="C497" s="162"/>
      <c r="D497" s="169"/>
      <c r="E497" s="169"/>
      <c r="F497" s="113" t="s">
        <v>150</v>
      </c>
      <c r="G497" s="1">
        <v>6</v>
      </c>
      <c r="H497" s="122">
        <v>5067</v>
      </c>
      <c r="I497" s="123"/>
      <c r="J497" s="5">
        <f t="shared" ref="J497" si="410">G497*H497</f>
        <v>30402</v>
      </c>
      <c r="K497" s="123" t="s">
        <v>46</v>
      </c>
      <c r="L497" s="130">
        <v>1.2999999999999999E-2</v>
      </c>
      <c r="M497" s="132">
        <v>53</v>
      </c>
      <c r="N497" s="126">
        <f t="shared" ref="N497" si="411">M497*L497</f>
        <v>0.68899999999999995</v>
      </c>
      <c r="O497" s="133">
        <v>0.85</v>
      </c>
      <c r="P497" s="125">
        <v>0</v>
      </c>
      <c r="Q497" s="126">
        <f t="shared" ref="Q497" si="412">P497+O497+N497</f>
        <v>1.5389999999999999</v>
      </c>
      <c r="R497" s="64">
        <f t="shared" ref="R497" si="413">Q497*J497</f>
        <v>46788.678</v>
      </c>
    </row>
    <row r="498" spans="2:18" x14ac:dyDescent="0.3">
      <c r="B498" s="7" t="str">
        <f>IF(TRIM(H498)&lt;&gt;"",COUNTA($H$66:H498)&amp;"","")</f>
        <v/>
      </c>
      <c r="C498" s="162"/>
      <c r="D498" s="169"/>
      <c r="E498" s="169"/>
      <c r="F498" s="38" t="s">
        <v>138</v>
      </c>
      <c r="G498" s="138"/>
      <c r="H498" s="122"/>
      <c r="I498" s="123"/>
      <c r="J498" s="123"/>
      <c r="K498" s="123"/>
      <c r="L498" s="8"/>
      <c r="M498" s="8"/>
      <c r="N498" s="8"/>
      <c r="O498" s="91"/>
      <c r="P498" s="8"/>
      <c r="Q498" s="8"/>
      <c r="R498" s="64"/>
    </row>
    <row r="499" spans="2:18" ht="27.6" x14ac:dyDescent="0.3">
      <c r="B499" s="7" t="str">
        <f>IF(TRIM(H499)&lt;&gt;"",COUNTA($H$66:H499)&amp;"","")</f>
        <v>299</v>
      </c>
      <c r="C499" s="163"/>
      <c r="D499" s="169"/>
      <c r="E499" s="169"/>
      <c r="F499" s="113" t="s">
        <v>151</v>
      </c>
      <c r="G499" s="1">
        <v>6</v>
      </c>
      <c r="H499" s="122">
        <v>7291</v>
      </c>
      <c r="I499" s="123"/>
      <c r="J499" s="5">
        <f t="shared" ref="J499" si="414">G499*H499</f>
        <v>43746</v>
      </c>
      <c r="K499" s="123" t="s">
        <v>46</v>
      </c>
      <c r="L499" s="130">
        <v>1.2999999999999999E-2</v>
      </c>
      <c r="M499" s="132">
        <v>53</v>
      </c>
      <c r="N499" s="126">
        <f t="shared" ref="N499" si="415">M499*L499</f>
        <v>0.68899999999999995</v>
      </c>
      <c r="O499" s="133">
        <v>0.85</v>
      </c>
      <c r="P499" s="125">
        <v>0</v>
      </c>
      <c r="Q499" s="126">
        <f t="shared" ref="Q499" si="416">P499+O499+N499</f>
        <v>1.5389999999999999</v>
      </c>
      <c r="R499" s="64">
        <f t="shared" ref="R499" si="417">Q499*J499</f>
        <v>67325.093999999997</v>
      </c>
    </row>
    <row r="500" spans="2:18" x14ac:dyDescent="0.3">
      <c r="B500" s="19" t="str">
        <f>IF(TRIM(H500)&lt;&gt;"",COUNTA($H$66:H500)&amp;"","")</f>
        <v/>
      </c>
      <c r="C500" s="20"/>
      <c r="D500" s="30"/>
      <c r="E500" s="4">
        <v>99100</v>
      </c>
      <c r="F500" s="31" t="s">
        <v>14</v>
      </c>
      <c r="G500" s="48"/>
      <c r="H500" s="117"/>
      <c r="I500" s="20"/>
      <c r="J500" s="20"/>
      <c r="K500" s="20"/>
      <c r="L500" s="20"/>
      <c r="M500" s="20"/>
      <c r="N500" s="20"/>
      <c r="O500" s="95"/>
      <c r="P500" s="20"/>
      <c r="Q500" s="20"/>
      <c r="R500" s="63"/>
    </row>
    <row r="501" spans="2:18" x14ac:dyDescent="0.3">
      <c r="B501" s="7" t="str">
        <f>IF(TRIM(H501)&lt;&gt;"",COUNTA($H$66:H501)&amp;"","")</f>
        <v>300</v>
      </c>
      <c r="C501" s="166" t="s">
        <v>177</v>
      </c>
      <c r="D501" s="166"/>
      <c r="E501" s="166"/>
      <c r="F501" s="113" t="s">
        <v>88</v>
      </c>
      <c r="G501" s="1">
        <v>6</v>
      </c>
      <c r="H501" s="44">
        <v>6770</v>
      </c>
      <c r="I501" s="137"/>
      <c r="J501" s="5">
        <f t="shared" ref="J501:J503" si="418">G501*H501</f>
        <v>40620</v>
      </c>
      <c r="K501" s="6" t="s">
        <v>46</v>
      </c>
      <c r="L501" s="130">
        <v>3.5000000000000003E-2</v>
      </c>
      <c r="M501" s="132">
        <v>53</v>
      </c>
      <c r="N501" s="126">
        <f t="shared" ref="N501:N502" si="419">M501*L501</f>
        <v>1.8550000000000002</v>
      </c>
      <c r="O501" s="133">
        <v>0.53</v>
      </c>
      <c r="P501" s="125">
        <v>0</v>
      </c>
      <c r="Q501" s="126">
        <f t="shared" ref="Q501:Q502" si="420">P501+O501+N501</f>
        <v>2.3850000000000002</v>
      </c>
      <c r="R501" s="64">
        <f>Q501*J501</f>
        <v>96878.700000000012</v>
      </c>
    </row>
    <row r="502" spans="2:18" x14ac:dyDescent="0.3">
      <c r="B502" s="7" t="str">
        <f>IF(TRIM(H502)&lt;&gt;"",COUNTA($H$66:H502)&amp;"","")</f>
        <v>301</v>
      </c>
      <c r="C502" s="167"/>
      <c r="D502" s="167"/>
      <c r="E502" s="167"/>
      <c r="F502" s="113" t="s">
        <v>77</v>
      </c>
      <c r="G502" s="1">
        <v>6</v>
      </c>
      <c r="H502" s="44">
        <v>36690</v>
      </c>
      <c r="I502" s="137"/>
      <c r="J502" s="5">
        <f t="shared" si="418"/>
        <v>220140</v>
      </c>
      <c r="K502" s="6" t="s">
        <v>46</v>
      </c>
      <c r="L502" s="111">
        <v>2.3E-2</v>
      </c>
      <c r="M502" s="132">
        <v>53</v>
      </c>
      <c r="N502" s="126">
        <f t="shared" si="419"/>
        <v>1.2190000000000001</v>
      </c>
      <c r="O502" s="127">
        <v>0.23</v>
      </c>
      <c r="P502" s="125">
        <v>0</v>
      </c>
      <c r="Q502" s="126">
        <f t="shared" si="420"/>
        <v>1.4490000000000001</v>
      </c>
      <c r="R502" s="64">
        <f>Q502*J502</f>
        <v>318982.86</v>
      </c>
    </row>
    <row r="503" spans="2:18" x14ac:dyDescent="0.3">
      <c r="B503" s="7" t="str">
        <f>IF(TRIM(H503)&lt;&gt;"",COUNTA($H$66:H503)&amp;"","")</f>
        <v>302</v>
      </c>
      <c r="C503" s="167"/>
      <c r="D503" s="167"/>
      <c r="E503" s="167"/>
      <c r="F503" s="60" t="s">
        <v>79</v>
      </c>
      <c r="G503" s="1">
        <v>6</v>
      </c>
      <c r="H503" s="44">
        <v>14671</v>
      </c>
      <c r="I503" s="123"/>
      <c r="J503" s="5">
        <f t="shared" si="418"/>
        <v>88026</v>
      </c>
      <c r="K503" s="123" t="s">
        <v>46</v>
      </c>
      <c r="L503" s="111">
        <v>2.3E-2</v>
      </c>
      <c r="M503" s="132">
        <v>53</v>
      </c>
      <c r="N503" s="126">
        <f t="shared" ref="N503" si="421">M503*L503</f>
        <v>1.2190000000000001</v>
      </c>
      <c r="O503" s="127">
        <v>0.23</v>
      </c>
      <c r="P503" s="125">
        <v>0</v>
      </c>
      <c r="Q503" s="126">
        <f t="shared" ref="Q503" si="422">P503+O503+N503</f>
        <v>1.4490000000000001</v>
      </c>
      <c r="R503" s="64">
        <f>Q503*J503</f>
        <v>127549.674</v>
      </c>
    </row>
    <row r="504" spans="2:18" x14ac:dyDescent="0.3">
      <c r="B504" s="7" t="str">
        <f>IF(TRIM(H504)&lt;&gt;"",COUNTA($H$66:H504)&amp;"","")</f>
        <v/>
      </c>
      <c r="C504" s="167"/>
      <c r="D504" s="167"/>
      <c r="E504" s="167"/>
      <c r="F504" s="38" t="s">
        <v>80</v>
      </c>
      <c r="G504" s="138"/>
      <c r="H504" s="44"/>
      <c r="I504" s="137"/>
      <c r="J504" s="137"/>
      <c r="K504" s="6"/>
      <c r="L504" s="8"/>
      <c r="M504" s="8"/>
      <c r="N504" s="33"/>
      <c r="O504" s="91"/>
      <c r="P504" s="8"/>
      <c r="Q504" s="33"/>
      <c r="R504" s="64"/>
    </row>
    <row r="505" spans="2:18" x14ac:dyDescent="0.3">
      <c r="B505" s="7" t="str">
        <f>IF(TRIM(H505)&lt;&gt;"",COUNTA($H$66:H505)&amp;"","")</f>
        <v>303</v>
      </c>
      <c r="C505" s="167"/>
      <c r="D505" s="167"/>
      <c r="E505" s="167"/>
      <c r="F505" s="60" t="s">
        <v>81</v>
      </c>
      <c r="G505" s="1">
        <v>6</v>
      </c>
      <c r="H505" s="121">
        <v>6495</v>
      </c>
      <c r="I505" s="123"/>
      <c r="J505" s="5">
        <f t="shared" ref="J505:J509" si="423">G505*H505</f>
        <v>38970</v>
      </c>
      <c r="K505" s="123" t="s">
        <v>46</v>
      </c>
      <c r="L505" s="124">
        <v>3.2000000000000001E-2</v>
      </c>
      <c r="M505" s="132">
        <v>53</v>
      </c>
      <c r="N505" s="127">
        <f t="shared" ref="N505:N509" si="424">M505*L505</f>
        <v>1.696</v>
      </c>
      <c r="O505" s="127">
        <v>0.32</v>
      </c>
      <c r="P505" s="125">
        <v>0</v>
      </c>
      <c r="Q505" s="126">
        <f t="shared" ref="Q505" si="425">(P505+O505+N505)</f>
        <v>2.016</v>
      </c>
      <c r="R505" s="64">
        <f>Q505*J505</f>
        <v>78563.520000000004</v>
      </c>
    </row>
    <row r="506" spans="2:18" x14ac:dyDescent="0.3">
      <c r="B506" s="7" t="str">
        <f>IF(TRIM(H506)&lt;&gt;"",COUNTA($H$66:H506)&amp;"","")</f>
        <v>304</v>
      </c>
      <c r="C506" s="167"/>
      <c r="D506" s="167"/>
      <c r="E506" s="167"/>
      <c r="F506" s="119" t="s">
        <v>78</v>
      </c>
      <c r="G506" s="1">
        <v>6</v>
      </c>
      <c r="H506" s="122">
        <v>220</v>
      </c>
      <c r="I506" s="123"/>
      <c r="J506" s="5">
        <f t="shared" si="423"/>
        <v>1320</v>
      </c>
      <c r="K506" s="123" t="s">
        <v>73</v>
      </c>
      <c r="L506" s="130">
        <f>(0.035*3.5)</f>
        <v>0.12250000000000001</v>
      </c>
      <c r="M506" s="132">
        <v>53</v>
      </c>
      <c r="N506" s="126">
        <f t="shared" si="424"/>
        <v>6.4925000000000006</v>
      </c>
      <c r="O506" s="133">
        <f>(0.53*3.5)</f>
        <v>1.855</v>
      </c>
      <c r="P506" s="125">
        <v>0</v>
      </c>
      <c r="Q506" s="126">
        <f t="shared" ref="Q506:Q509" si="426">P506+O506+N506</f>
        <v>8.3475000000000001</v>
      </c>
      <c r="R506" s="64">
        <f>Q506*J506</f>
        <v>11018.7</v>
      </c>
    </row>
    <row r="507" spans="2:18" x14ac:dyDescent="0.3">
      <c r="B507" s="7" t="str">
        <f>IF(TRIM(H507)&lt;&gt;"",COUNTA($H$66:H507)&amp;"","")</f>
        <v>305</v>
      </c>
      <c r="C507" s="167"/>
      <c r="D507" s="167"/>
      <c r="E507" s="167"/>
      <c r="F507" s="119" t="s">
        <v>84</v>
      </c>
      <c r="G507" s="1">
        <v>6</v>
      </c>
      <c r="H507" s="122">
        <v>2366</v>
      </c>
      <c r="I507" s="123"/>
      <c r="J507" s="5">
        <f t="shared" ref="J507" si="427">G507*H507</f>
        <v>14196</v>
      </c>
      <c r="K507" s="123" t="s">
        <v>73</v>
      </c>
      <c r="L507" s="130">
        <f>(0.035*0.333)</f>
        <v>1.1655000000000002E-2</v>
      </c>
      <c r="M507" s="132">
        <v>53</v>
      </c>
      <c r="N507" s="126">
        <f t="shared" ref="N507" si="428">M507*L507</f>
        <v>0.61771500000000013</v>
      </c>
      <c r="O507" s="133">
        <f>(0.53*0.333)</f>
        <v>0.17649000000000001</v>
      </c>
      <c r="P507" s="125">
        <v>0</v>
      </c>
      <c r="Q507" s="126">
        <f t="shared" ref="Q507" si="429">P507+O507+N507</f>
        <v>0.79420500000000016</v>
      </c>
      <c r="R507" s="64">
        <f>Q507*J507</f>
        <v>11274.534180000002</v>
      </c>
    </row>
    <row r="508" spans="2:18" x14ac:dyDescent="0.3">
      <c r="B508" s="7" t="str">
        <f>IF(TRIM(H508)&lt;&gt;"",COUNTA($H$66:H508)&amp;"","")</f>
        <v>306</v>
      </c>
      <c r="C508" s="167"/>
      <c r="D508" s="167"/>
      <c r="E508" s="167"/>
      <c r="F508" s="119" t="s">
        <v>82</v>
      </c>
      <c r="G508" s="1">
        <v>6</v>
      </c>
      <c r="H508" s="122">
        <v>1012</v>
      </c>
      <c r="I508" s="123"/>
      <c r="J508" s="5">
        <f t="shared" si="423"/>
        <v>6072</v>
      </c>
      <c r="K508" s="123" t="s">
        <v>73</v>
      </c>
      <c r="L508" s="130">
        <f>(0.035*0.5)</f>
        <v>1.7500000000000002E-2</v>
      </c>
      <c r="M508" s="132">
        <v>53</v>
      </c>
      <c r="N508" s="126">
        <f t="shared" si="424"/>
        <v>0.9275000000000001</v>
      </c>
      <c r="O508" s="133">
        <f>(0.53*0.5)</f>
        <v>0.26500000000000001</v>
      </c>
      <c r="P508" s="125">
        <v>0</v>
      </c>
      <c r="Q508" s="126">
        <f t="shared" si="426"/>
        <v>1.1925000000000001</v>
      </c>
      <c r="R508" s="64">
        <f>Q508*J508</f>
        <v>7240.8600000000006</v>
      </c>
    </row>
    <row r="509" spans="2:18" x14ac:dyDescent="0.3">
      <c r="B509" s="7" t="str">
        <f>IF(TRIM(H509)&lt;&gt;"",COUNTA($H$66:H509)&amp;"","")</f>
        <v>307</v>
      </c>
      <c r="C509" s="167"/>
      <c r="D509" s="167"/>
      <c r="E509" s="167"/>
      <c r="F509" s="119" t="s">
        <v>83</v>
      </c>
      <c r="G509" s="1">
        <v>6</v>
      </c>
      <c r="H509" s="122">
        <v>731</v>
      </c>
      <c r="I509" s="123"/>
      <c r="J509" s="5">
        <f t="shared" si="423"/>
        <v>4386</v>
      </c>
      <c r="K509" s="123" t="s">
        <v>73</v>
      </c>
      <c r="L509" s="130">
        <f>(0.035*0.666)</f>
        <v>2.3310000000000004E-2</v>
      </c>
      <c r="M509" s="132">
        <v>53</v>
      </c>
      <c r="N509" s="126">
        <f t="shared" si="424"/>
        <v>1.2354300000000003</v>
      </c>
      <c r="O509" s="133">
        <f>(0.53*0.666)</f>
        <v>0.35298000000000002</v>
      </c>
      <c r="P509" s="125">
        <v>0</v>
      </c>
      <c r="Q509" s="126">
        <f t="shared" si="426"/>
        <v>1.5884100000000003</v>
      </c>
      <c r="R509" s="64">
        <f>Q509*J509</f>
        <v>6966.7662600000012</v>
      </c>
    </row>
    <row r="510" spans="2:18" ht="14.4" thickBot="1" x14ac:dyDescent="0.35">
      <c r="B510" s="7" t="str">
        <f>IF(TRIM(H510)&lt;&gt;"",COUNTA($H$66:H510)&amp;"","")</f>
        <v/>
      </c>
      <c r="C510" s="1"/>
      <c r="D510" s="1"/>
      <c r="E510" s="1"/>
      <c r="F510" s="24" t="s">
        <v>7</v>
      </c>
      <c r="G510" s="45"/>
      <c r="H510" s="49"/>
      <c r="I510" s="34"/>
      <c r="J510" s="34"/>
      <c r="K510" s="34"/>
      <c r="L510" s="51"/>
      <c r="M510" s="51"/>
      <c r="N510" s="26"/>
      <c r="O510" s="92"/>
      <c r="P510" s="51"/>
      <c r="Q510" s="26"/>
      <c r="R510" s="66">
        <f>SUM(R482:R509)</f>
        <v>2168617.15044</v>
      </c>
    </row>
    <row r="511" spans="2:18" x14ac:dyDescent="0.3">
      <c r="B511" s="7" t="str">
        <f>IF(TRIM(H511)&lt;&gt;"",COUNTA($H$66:H511)&amp;"","")</f>
        <v/>
      </c>
      <c r="C511" s="1"/>
      <c r="D511" s="1"/>
      <c r="E511" s="1"/>
      <c r="F511" s="24"/>
      <c r="G511" s="116"/>
      <c r="H511" s="50"/>
      <c r="I511" s="35"/>
      <c r="J511" s="35"/>
      <c r="K511" s="35"/>
      <c r="L511" s="52"/>
      <c r="M511" s="52"/>
      <c r="N511" s="36"/>
      <c r="O511" s="93"/>
      <c r="P511" s="52"/>
      <c r="Q511" s="36"/>
      <c r="R511" s="68"/>
    </row>
    <row r="512" spans="2:18" x14ac:dyDescent="0.3">
      <c r="B512" s="7" t="str">
        <f>IF(TRIM(H512)&lt;&gt;"",COUNTA($H$66:H512)&amp;"","")</f>
        <v/>
      </c>
      <c r="C512" s="1"/>
      <c r="D512" s="1"/>
      <c r="E512" s="1"/>
      <c r="F512" s="24"/>
      <c r="G512" s="24"/>
      <c r="H512" s="42"/>
      <c r="I512" s="5"/>
      <c r="J512" s="5"/>
      <c r="K512" s="5"/>
      <c r="L512" s="8"/>
      <c r="M512" s="8"/>
      <c r="N512" s="37"/>
      <c r="O512" s="94"/>
      <c r="P512" s="8"/>
      <c r="Q512" s="37"/>
      <c r="R512" s="69"/>
    </row>
    <row r="513" spans="2:18" x14ac:dyDescent="0.3">
      <c r="B513" s="19" t="str">
        <f>IF(TRIM(H513)&lt;&gt;"",COUNTA($H$66:H513)&amp;"","")</f>
        <v>308</v>
      </c>
      <c r="C513" s="20"/>
      <c r="D513" s="20"/>
      <c r="E513" s="20"/>
      <c r="F513" s="118" t="s">
        <v>66</v>
      </c>
      <c r="G513" s="158">
        <v>1</v>
      </c>
      <c r="H513" s="158">
        <v>10180</v>
      </c>
      <c r="I513" s="158"/>
      <c r="J513" s="158">
        <f t="shared" ref="J513" si="430">G513*H513</f>
        <v>10180</v>
      </c>
      <c r="K513" s="158" t="s">
        <v>46</v>
      </c>
      <c r="L513" s="124"/>
      <c r="M513" s="128"/>
      <c r="N513" s="126"/>
      <c r="O513" s="127"/>
      <c r="P513" s="125"/>
      <c r="Q513" s="126"/>
      <c r="R513" s="64"/>
    </row>
    <row r="514" spans="2:18" x14ac:dyDescent="0.3">
      <c r="B514" s="19" t="str">
        <f>IF(TRIM(H514)&lt;&gt;"",COUNTA($H$66:H514)&amp;"","")</f>
        <v/>
      </c>
      <c r="C514" s="20"/>
      <c r="D514" s="20"/>
      <c r="E514" s="4">
        <v>40000</v>
      </c>
      <c r="F514" s="3" t="s">
        <v>12</v>
      </c>
      <c r="G514" s="48"/>
      <c r="H514" s="117"/>
      <c r="I514" s="20"/>
      <c r="J514" s="20"/>
      <c r="K514" s="20"/>
      <c r="L514" s="20"/>
      <c r="M514" s="20"/>
      <c r="N514" s="20"/>
      <c r="O514" s="95"/>
      <c r="P514" s="20"/>
      <c r="Q514" s="20"/>
      <c r="R514" s="63"/>
    </row>
    <row r="515" spans="2:18" x14ac:dyDescent="0.3">
      <c r="B515" s="19" t="str">
        <f>IF(TRIM(H515)&lt;&gt;"",COUNTA($H$66:H515)&amp;"","")</f>
        <v/>
      </c>
      <c r="C515" s="20"/>
      <c r="D515" s="30"/>
      <c r="E515" s="4">
        <v>42000</v>
      </c>
      <c r="F515" s="31" t="s">
        <v>13</v>
      </c>
      <c r="G515" s="48"/>
      <c r="H515" s="117"/>
      <c r="I515" s="20"/>
      <c r="J515" s="20"/>
      <c r="K515" s="20"/>
      <c r="L515" s="20"/>
      <c r="M515" s="20"/>
      <c r="N515" s="20"/>
      <c r="O515" s="95"/>
      <c r="P515" s="20"/>
      <c r="Q515" s="20"/>
      <c r="R515" s="63"/>
    </row>
    <row r="516" spans="2:18" x14ac:dyDescent="0.3">
      <c r="B516" s="7" t="str">
        <f>IF(TRIM(H516)&lt;&gt;"",COUNTA($H$66:H516)&amp;"","")</f>
        <v>309</v>
      </c>
      <c r="C516" s="167"/>
      <c r="D516" s="167"/>
      <c r="E516" s="167"/>
      <c r="F516" s="113" t="s">
        <v>89</v>
      </c>
      <c r="G516" s="1">
        <v>1</v>
      </c>
      <c r="H516" s="44">
        <v>4359</v>
      </c>
      <c r="I516" s="6"/>
      <c r="J516" s="5">
        <f t="shared" ref="J516:J519" si="431">G516*H516</f>
        <v>4359</v>
      </c>
      <c r="K516" s="6" t="s">
        <v>46</v>
      </c>
      <c r="L516" s="124">
        <v>0.38100000000000001</v>
      </c>
      <c r="M516" s="128">
        <v>53</v>
      </c>
      <c r="N516" s="126">
        <f t="shared" ref="N516" si="432">M516*L516</f>
        <v>20.193000000000001</v>
      </c>
      <c r="O516" s="127">
        <v>11.15</v>
      </c>
      <c r="P516" s="125">
        <v>0</v>
      </c>
      <c r="Q516" s="126">
        <f t="shared" ref="Q516" si="433">(P516+O516+N516)*1.4</f>
        <v>43.880200000000002</v>
      </c>
      <c r="R516" s="64">
        <f t="shared" ref="R516" si="434">Q516*J516</f>
        <v>191273.79180000001</v>
      </c>
    </row>
    <row r="517" spans="2:18" x14ac:dyDescent="0.3">
      <c r="B517" s="7" t="str">
        <f>IF(TRIM(H517)&lt;&gt;"",COUNTA($H$66:H517)&amp;"","")</f>
        <v>310</v>
      </c>
      <c r="C517" s="167"/>
      <c r="D517" s="167"/>
      <c r="E517" s="167"/>
      <c r="F517" s="113" t="s">
        <v>257</v>
      </c>
      <c r="G517" s="1">
        <v>1</v>
      </c>
      <c r="H517" s="44">
        <v>110</v>
      </c>
      <c r="I517" s="6"/>
      <c r="J517" s="5">
        <f t="shared" si="431"/>
        <v>110</v>
      </c>
      <c r="K517" s="6" t="s">
        <v>73</v>
      </c>
      <c r="L517" s="124">
        <v>0.38100000000000001</v>
      </c>
      <c r="M517" s="128">
        <v>53</v>
      </c>
      <c r="N517" s="126">
        <f t="shared" ref="N517:N519" si="435">M517*L517</f>
        <v>20.193000000000001</v>
      </c>
      <c r="O517" s="127">
        <v>15.25</v>
      </c>
      <c r="P517" s="125">
        <v>0</v>
      </c>
      <c r="Q517" s="126">
        <f t="shared" ref="Q517:Q519" si="436">(P517+O517+N517)*1.4</f>
        <v>49.620199999999997</v>
      </c>
      <c r="R517" s="64">
        <f t="shared" ref="R517:R519" si="437">Q517*J517</f>
        <v>5458.2219999999998</v>
      </c>
    </row>
    <row r="518" spans="2:18" x14ac:dyDescent="0.3">
      <c r="B518" s="7" t="str">
        <f>IF(TRIM(H518)&lt;&gt;"",COUNTA($H$66:H518)&amp;"","")</f>
        <v>311</v>
      </c>
      <c r="C518" s="167"/>
      <c r="D518" s="167"/>
      <c r="E518" s="167"/>
      <c r="F518" s="113" t="s">
        <v>258</v>
      </c>
      <c r="G518" s="1">
        <v>1</v>
      </c>
      <c r="H518" s="44">
        <v>137</v>
      </c>
      <c r="I518" s="6"/>
      <c r="J518" s="5">
        <f t="shared" ref="J518" si="438">G518*H518</f>
        <v>137</v>
      </c>
      <c r="K518" s="6" t="s">
        <v>73</v>
      </c>
      <c r="L518" s="124">
        <v>0.38100000000000001</v>
      </c>
      <c r="M518" s="128">
        <v>53</v>
      </c>
      <c r="N518" s="126">
        <f t="shared" ref="N518" si="439">M518*L518</f>
        <v>20.193000000000001</v>
      </c>
      <c r="O518" s="127">
        <v>15.25</v>
      </c>
      <c r="P518" s="125">
        <v>0</v>
      </c>
      <c r="Q518" s="126">
        <f t="shared" ref="Q518" si="440">(P518+O518+N518)*1.4</f>
        <v>49.620199999999997</v>
      </c>
      <c r="R518" s="64">
        <f t="shared" ref="R518" si="441">Q518*J518</f>
        <v>6797.9673999999995</v>
      </c>
    </row>
    <row r="519" spans="2:18" x14ac:dyDescent="0.3">
      <c r="B519" s="7" t="str">
        <f>IF(TRIM(H519)&lt;&gt;"",COUNTA($H$66:H519)&amp;"","")</f>
        <v>312</v>
      </c>
      <c r="C519" s="170"/>
      <c r="D519" s="170"/>
      <c r="E519" s="170"/>
      <c r="F519" s="119" t="s">
        <v>90</v>
      </c>
      <c r="G519" s="1">
        <v>1</v>
      </c>
      <c r="H519" s="44">
        <v>125</v>
      </c>
      <c r="I519" s="6"/>
      <c r="J519" s="5">
        <f t="shared" si="431"/>
        <v>125</v>
      </c>
      <c r="K519" s="6" t="s">
        <v>73</v>
      </c>
      <c r="L519" s="124">
        <v>0.38100000000000001</v>
      </c>
      <c r="M519" s="128">
        <v>53</v>
      </c>
      <c r="N519" s="126">
        <f t="shared" si="435"/>
        <v>20.193000000000001</v>
      </c>
      <c r="O519" s="127">
        <v>15.25</v>
      </c>
      <c r="P519" s="125">
        <v>0</v>
      </c>
      <c r="Q519" s="126">
        <f t="shared" si="436"/>
        <v>49.620199999999997</v>
      </c>
      <c r="R519" s="64">
        <f t="shared" si="437"/>
        <v>6202.5249999999996</v>
      </c>
    </row>
    <row r="520" spans="2:18" ht="14.4" thickBot="1" x14ac:dyDescent="0.35">
      <c r="B520" s="7" t="str">
        <f>IF(TRIM(H520)&lt;&gt;"",COUNTA($H$66:H520)&amp;"","")</f>
        <v/>
      </c>
      <c r="C520" s="1"/>
      <c r="D520" s="1"/>
      <c r="E520" s="1"/>
      <c r="F520" s="24" t="s">
        <v>7</v>
      </c>
      <c r="G520" s="45"/>
      <c r="H520" s="49"/>
      <c r="I520" s="34"/>
      <c r="J520" s="34"/>
      <c r="K520" s="34"/>
      <c r="L520" s="51"/>
      <c r="M520" s="51"/>
      <c r="N520" s="26"/>
      <c r="O520" s="92"/>
      <c r="P520" s="51"/>
      <c r="Q520" s="26"/>
      <c r="R520" s="66">
        <f>SUM(R516:R519)</f>
        <v>209732.5062</v>
      </c>
    </row>
    <row r="521" spans="2:18" x14ac:dyDescent="0.3">
      <c r="B521" s="7" t="str">
        <f>IF(TRIM(H521)&lt;&gt;"",COUNTA($H$66:H521)&amp;"","")</f>
        <v/>
      </c>
      <c r="C521" s="1"/>
      <c r="D521" s="1"/>
      <c r="E521" s="1"/>
      <c r="F521" s="2"/>
      <c r="G521" s="115"/>
      <c r="H521" s="50"/>
      <c r="I521" s="35"/>
      <c r="J521" s="35"/>
      <c r="K521" s="35"/>
      <c r="L521" s="52"/>
      <c r="M521" s="52"/>
      <c r="N521" s="36"/>
      <c r="O521" s="93"/>
      <c r="P521" s="52"/>
      <c r="Q521" s="36"/>
      <c r="R521" s="68"/>
    </row>
    <row r="522" spans="2:18" x14ac:dyDescent="0.3">
      <c r="B522" s="7" t="str">
        <f>IF(TRIM(H522)&lt;&gt;"",COUNTA($H$66:H522)&amp;"","")</f>
        <v/>
      </c>
      <c r="C522" s="1"/>
      <c r="D522" s="1"/>
      <c r="E522" s="4"/>
      <c r="F522" s="2"/>
      <c r="G522" s="2"/>
      <c r="H522" s="42"/>
      <c r="I522" s="5"/>
      <c r="J522" s="5"/>
      <c r="K522" s="5"/>
      <c r="L522" s="8"/>
      <c r="M522" s="8"/>
      <c r="N522" s="37"/>
      <c r="O522" s="94"/>
      <c r="P522" s="8"/>
      <c r="Q522" s="37"/>
      <c r="R522" s="69"/>
    </row>
    <row r="523" spans="2:18" s="53" customFormat="1" x14ac:dyDescent="0.3">
      <c r="B523" s="19" t="str">
        <f>IF(TRIM(H523)&lt;&gt;"",COUNTA($H$66:H523)&amp;"","")</f>
        <v/>
      </c>
      <c r="C523" s="20"/>
      <c r="D523" s="30"/>
      <c r="E523" s="4">
        <v>60000</v>
      </c>
      <c r="F523" s="3" t="s">
        <v>187</v>
      </c>
      <c r="G523" s="144"/>
      <c r="H523" s="143"/>
      <c r="I523" s="143"/>
      <c r="J523" s="143"/>
      <c r="K523" s="143"/>
      <c r="L523" s="143"/>
      <c r="M523" s="145"/>
      <c r="N523" s="143"/>
      <c r="O523" s="143"/>
      <c r="P523" s="20"/>
      <c r="Q523" s="20"/>
      <c r="R523" s="63"/>
    </row>
    <row r="524" spans="2:18" s="32" customFormat="1" x14ac:dyDescent="0.3">
      <c r="B524" s="156" t="str">
        <f>IF(TRIM(G524)&lt;&gt;"",COUNTA($G$66:G524)&amp;"","")</f>
        <v/>
      </c>
      <c r="C524" s="143"/>
      <c r="D524" s="146"/>
      <c r="E524" s="155">
        <v>61053</v>
      </c>
      <c r="F524" s="31" t="s">
        <v>299</v>
      </c>
      <c r="G524" s="144"/>
      <c r="H524" s="143"/>
      <c r="I524" s="143"/>
      <c r="J524" s="143"/>
      <c r="K524" s="143"/>
      <c r="L524" s="143"/>
      <c r="M524" s="145"/>
      <c r="N524" s="143"/>
      <c r="O524" s="143"/>
      <c r="P524" s="20"/>
      <c r="Q524" s="20"/>
      <c r="R524" s="63"/>
    </row>
    <row r="525" spans="2:18" s="53" customFormat="1" ht="15" customHeight="1" x14ac:dyDescent="0.3">
      <c r="B525" s="54" t="str">
        <f>IF(TRIM(G525)&lt;&gt;"",COUNTA($G$66:G525)&amp;"","")</f>
        <v>305</v>
      </c>
      <c r="C525" s="168"/>
      <c r="D525" s="168"/>
      <c r="E525" s="168"/>
      <c r="F525" s="60" t="s">
        <v>282</v>
      </c>
      <c r="G525" s="1">
        <v>1</v>
      </c>
      <c r="H525" s="42">
        <v>390</v>
      </c>
      <c r="I525" s="5"/>
      <c r="J525" s="5">
        <f t="shared" ref="J525:J527" si="442">G525*H525</f>
        <v>390</v>
      </c>
      <c r="K525" s="5" t="s">
        <v>73</v>
      </c>
      <c r="L525" s="152">
        <v>1.7000000000000001E-2</v>
      </c>
      <c r="M525" s="132">
        <v>53</v>
      </c>
      <c r="N525" s="126">
        <f t="shared" ref="N525:N527" si="443">M525*L525</f>
        <v>0.90100000000000002</v>
      </c>
      <c r="O525" s="127">
        <v>0.85</v>
      </c>
      <c r="P525" s="125">
        <v>0</v>
      </c>
      <c r="Q525" s="126">
        <f t="shared" ref="Q525:Q527" si="444">P525+O525+N525</f>
        <v>1.7509999999999999</v>
      </c>
      <c r="R525" s="64">
        <f t="shared" ref="R525:R527" si="445">Q525*J525</f>
        <v>682.89</v>
      </c>
    </row>
    <row r="526" spans="2:18" s="53" customFormat="1" x14ac:dyDescent="0.3">
      <c r="B526" s="54" t="str">
        <f>IF(TRIM(G526)&lt;&gt;"",COUNTA($G$66:G526)&amp;"","")</f>
        <v>306</v>
      </c>
      <c r="C526" s="168"/>
      <c r="D526" s="168"/>
      <c r="E526" s="168"/>
      <c r="F526" s="113" t="s">
        <v>274</v>
      </c>
      <c r="G526" s="1">
        <v>1</v>
      </c>
      <c r="H526" s="42">
        <v>4235</v>
      </c>
      <c r="I526" s="127"/>
      <c r="J526" s="5">
        <f t="shared" si="442"/>
        <v>4235</v>
      </c>
      <c r="K526" s="5" t="s">
        <v>73</v>
      </c>
      <c r="L526" s="152">
        <v>1.7999999999999999E-2</v>
      </c>
      <c r="M526" s="132">
        <v>53</v>
      </c>
      <c r="N526" s="126">
        <f t="shared" si="443"/>
        <v>0.95399999999999996</v>
      </c>
      <c r="O526" s="127">
        <v>1.25</v>
      </c>
      <c r="P526" s="125">
        <v>0</v>
      </c>
      <c r="Q526" s="126">
        <f t="shared" si="444"/>
        <v>2.2039999999999997</v>
      </c>
      <c r="R526" s="64">
        <f t="shared" si="445"/>
        <v>9333.9399999999987</v>
      </c>
    </row>
    <row r="527" spans="2:18" s="53" customFormat="1" x14ac:dyDescent="0.3">
      <c r="B527" s="54" t="str">
        <f>IF(TRIM(G527)&lt;&gt;"",COUNTA($G$66:G527)&amp;"","")</f>
        <v>307</v>
      </c>
      <c r="C527" s="168"/>
      <c r="D527" s="168"/>
      <c r="E527" s="168"/>
      <c r="F527" s="113" t="s">
        <v>270</v>
      </c>
      <c r="G527" s="1">
        <v>1</v>
      </c>
      <c r="H527" s="5">
        <v>349</v>
      </c>
      <c r="I527" s="5"/>
      <c r="J527" s="5">
        <f t="shared" si="442"/>
        <v>349</v>
      </c>
      <c r="K527" s="5" t="s">
        <v>168</v>
      </c>
      <c r="L527" s="152">
        <v>0.55000000000000004</v>
      </c>
      <c r="M527" s="132">
        <v>53</v>
      </c>
      <c r="N527" s="126">
        <f t="shared" si="443"/>
        <v>29.150000000000002</v>
      </c>
      <c r="O527" s="127">
        <v>20</v>
      </c>
      <c r="P527" s="125">
        <v>0</v>
      </c>
      <c r="Q527" s="126">
        <f t="shared" si="444"/>
        <v>49.150000000000006</v>
      </c>
      <c r="R527" s="64">
        <f t="shared" si="445"/>
        <v>17153.350000000002</v>
      </c>
    </row>
    <row r="528" spans="2:18" x14ac:dyDescent="0.3">
      <c r="B528" s="7" t="str">
        <f>IF(TRIM(H528)&lt;&gt;"",COUNTA($H$66:H528)&amp;"","")</f>
        <v/>
      </c>
      <c r="C528" s="160" t="s">
        <v>179</v>
      </c>
      <c r="D528" s="166"/>
      <c r="E528" s="166"/>
      <c r="F528" s="38" t="s">
        <v>67</v>
      </c>
      <c r="G528" s="2"/>
      <c r="H528" s="42"/>
      <c r="I528" s="5"/>
      <c r="J528" s="5"/>
      <c r="K528" s="5"/>
      <c r="L528" s="8"/>
      <c r="M528" s="8"/>
      <c r="N528" s="8"/>
      <c r="O528" s="91"/>
      <c r="P528" s="8"/>
      <c r="Q528" s="8"/>
      <c r="R528" s="64"/>
    </row>
    <row r="529" spans="2:18" s="53" customFormat="1" x14ac:dyDescent="0.3">
      <c r="B529" s="54" t="str">
        <f>IF(TRIM(G529)&lt;&gt;"",COUNTA($G$66:G529)&amp;"","")</f>
        <v>308</v>
      </c>
      <c r="C529" s="160"/>
      <c r="D529" s="167"/>
      <c r="E529" s="167"/>
      <c r="F529" s="60" t="s">
        <v>302</v>
      </c>
      <c r="G529" s="1">
        <v>1</v>
      </c>
      <c r="H529" s="42">
        <v>2640</v>
      </c>
      <c r="I529" s="5"/>
      <c r="J529" s="5">
        <f>G529*H529</f>
        <v>2640</v>
      </c>
      <c r="K529" s="5" t="s">
        <v>73</v>
      </c>
      <c r="L529" s="152">
        <v>1.4E-2</v>
      </c>
      <c r="M529" s="132">
        <v>53</v>
      </c>
      <c r="N529" s="126">
        <f t="shared" ref="N529:N530" si="446">M529*L529</f>
        <v>0.74199999999999999</v>
      </c>
      <c r="O529" s="127">
        <v>0.95</v>
      </c>
      <c r="P529" s="125">
        <v>0</v>
      </c>
      <c r="Q529" s="126">
        <f t="shared" ref="Q529:Q530" si="447">P529+O529+N529</f>
        <v>1.6919999999999999</v>
      </c>
      <c r="R529" s="64">
        <f t="shared" ref="R529:R530" si="448">Q529*J529</f>
        <v>4466.88</v>
      </c>
    </row>
    <row r="530" spans="2:18" s="53" customFormat="1" x14ac:dyDescent="0.3">
      <c r="B530" s="54" t="str">
        <f>IF(TRIM(G530)&lt;&gt;"",COUNTA($G$66:G530)&amp;"","")</f>
        <v>309</v>
      </c>
      <c r="C530" s="160"/>
      <c r="D530" s="167"/>
      <c r="E530" s="167"/>
      <c r="F530" s="60" t="s">
        <v>303</v>
      </c>
      <c r="G530" s="42">
        <v>1</v>
      </c>
      <c r="H530" s="42">
        <v>1158</v>
      </c>
      <c r="I530" s="5"/>
      <c r="J530" s="5">
        <f>G530*H530</f>
        <v>1158</v>
      </c>
      <c r="K530" s="5" t="s">
        <v>73</v>
      </c>
      <c r="L530" s="152">
        <v>1.4E-2</v>
      </c>
      <c r="M530" s="132">
        <v>53</v>
      </c>
      <c r="N530" s="126">
        <f t="shared" si="446"/>
        <v>0.74199999999999999</v>
      </c>
      <c r="O530" s="127">
        <v>0.95</v>
      </c>
      <c r="P530" s="125">
        <v>0</v>
      </c>
      <c r="Q530" s="126">
        <f t="shared" si="447"/>
        <v>1.6919999999999999</v>
      </c>
      <c r="R530" s="64">
        <f t="shared" si="448"/>
        <v>1959.336</v>
      </c>
    </row>
    <row r="531" spans="2:18" x14ac:dyDescent="0.3">
      <c r="B531" s="7" t="str">
        <f>IF(TRIM(H531)&lt;&gt;"",COUNTA($H$66:H531)&amp;"","")</f>
        <v/>
      </c>
      <c r="C531" s="161" t="s">
        <v>179</v>
      </c>
      <c r="D531" s="161"/>
      <c r="E531" s="161"/>
      <c r="F531" s="38" t="s">
        <v>69</v>
      </c>
      <c r="G531" s="2"/>
      <c r="H531" s="42"/>
      <c r="I531" s="5"/>
      <c r="J531" s="5"/>
      <c r="K531" s="5"/>
      <c r="L531" s="8"/>
      <c r="M531" s="8"/>
      <c r="N531" s="8"/>
      <c r="O531" s="91"/>
      <c r="P531" s="8"/>
      <c r="Q531" s="8"/>
      <c r="R531" s="64"/>
    </row>
    <row r="532" spans="2:18" s="53" customFormat="1" x14ac:dyDescent="0.3">
      <c r="B532" s="54" t="str">
        <f>IF(TRIM(G532)&lt;&gt;"",COUNTA($G$66:G532)&amp;"","")</f>
        <v>310</v>
      </c>
      <c r="C532" s="162"/>
      <c r="D532" s="162"/>
      <c r="E532" s="162"/>
      <c r="F532" s="60" t="s">
        <v>307</v>
      </c>
      <c r="G532" s="1">
        <v>1</v>
      </c>
      <c r="H532" s="42">
        <v>1270</v>
      </c>
      <c r="I532" s="5"/>
      <c r="J532" s="5">
        <f>G532*H532</f>
        <v>1270</v>
      </c>
      <c r="K532" s="5" t="s">
        <v>73</v>
      </c>
      <c r="L532" s="152">
        <v>1.4E-2</v>
      </c>
      <c r="M532" s="132">
        <v>53</v>
      </c>
      <c r="N532" s="126">
        <f t="shared" ref="N532:N533" si="449">M532*L532</f>
        <v>0.74199999999999999</v>
      </c>
      <c r="O532" s="127">
        <v>0.85</v>
      </c>
      <c r="P532" s="125">
        <v>0</v>
      </c>
      <c r="Q532" s="126">
        <f t="shared" ref="Q532:Q533" si="450">P532+O532+N532</f>
        <v>1.5920000000000001</v>
      </c>
      <c r="R532" s="64">
        <f t="shared" ref="R532:R533" si="451">Q532*J532</f>
        <v>2021.8400000000001</v>
      </c>
    </row>
    <row r="533" spans="2:18" s="53" customFormat="1" x14ac:dyDescent="0.3">
      <c r="B533" s="54" t="str">
        <f>IF(TRIM(G533)&lt;&gt;"",COUNTA($G$66:G533)&amp;"","")</f>
        <v>311</v>
      </c>
      <c r="C533" s="163"/>
      <c r="D533" s="163"/>
      <c r="E533" s="163"/>
      <c r="F533" s="60" t="s">
        <v>308</v>
      </c>
      <c r="G533" s="1">
        <v>1</v>
      </c>
      <c r="H533" s="42">
        <v>555</v>
      </c>
      <c r="I533" s="5"/>
      <c r="J533" s="5">
        <f>G533*H533</f>
        <v>555</v>
      </c>
      <c r="K533" s="5" t="s">
        <v>73</v>
      </c>
      <c r="L533" s="152">
        <v>1.4E-2</v>
      </c>
      <c r="M533" s="132">
        <v>53</v>
      </c>
      <c r="N533" s="126">
        <f t="shared" si="449"/>
        <v>0.74199999999999999</v>
      </c>
      <c r="O533" s="127">
        <v>0.85</v>
      </c>
      <c r="P533" s="125">
        <v>0</v>
      </c>
      <c r="Q533" s="126">
        <f t="shared" si="450"/>
        <v>1.5920000000000001</v>
      </c>
      <c r="R533" s="64">
        <f t="shared" si="451"/>
        <v>883.56000000000006</v>
      </c>
    </row>
    <row r="534" spans="2:18" x14ac:dyDescent="0.3">
      <c r="B534" s="7" t="str">
        <f>IF(TRIM(H534)&lt;&gt;"",COUNTA($H$66:H534)&amp;"","")</f>
        <v/>
      </c>
      <c r="C534" s="160" t="s">
        <v>179</v>
      </c>
      <c r="D534" s="166"/>
      <c r="E534" s="166"/>
      <c r="F534" s="38" t="s">
        <v>70</v>
      </c>
      <c r="G534" s="2"/>
      <c r="H534" s="42"/>
      <c r="I534" s="5"/>
      <c r="J534" s="5"/>
      <c r="K534" s="5"/>
      <c r="L534" s="8"/>
      <c r="M534" s="8"/>
      <c r="N534" s="8"/>
      <c r="O534" s="91"/>
      <c r="P534" s="8"/>
      <c r="Q534" s="8"/>
      <c r="R534" s="64"/>
    </row>
    <row r="535" spans="2:18" s="53" customFormat="1" x14ac:dyDescent="0.3">
      <c r="B535" s="54" t="str">
        <f>IF(TRIM(G535)&lt;&gt;"",COUNTA($G$66:G535)&amp;"","")</f>
        <v>312</v>
      </c>
      <c r="C535" s="160"/>
      <c r="D535" s="167"/>
      <c r="E535" s="167"/>
      <c r="F535" s="60" t="s">
        <v>302</v>
      </c>
      <c r="G535" s="1">
        <v>1</v>
      </c>
      <c r="H535" s="42">
        <v>530</v>
      </c>
      <c r="I535" s="5"/>
      <c r="J535" s="5">
        <f>G535*H535</f>
        <v>530</v>
      </c>
      <c r="K535" s="5" t="s">
        <v>73</v>
      </c>
      <c r="L535" s="152">
        <v>1.4E-2</v>
      </c>
      <c r="M535" s="132">
        <v>53</v>
      </c>
      <c r="N535" s="126">
        <f t="shared" ref="N535:N536" si="452">M535*L535</f>
        <v>0.74199999999999999</v>
      </c>
      <c r="O535" s="127">
        <v>0.95</v>
      </c>
      <c r="P535" s="125">
        <v>0</v>
      </c>
      <c r="Q535" s="126">
        <f t="shared" ref="Q535:Q536" si="453">P535+O535+N535</f>
        <v>1.6919999999999999</v>
      </c>
      <c r="R535" s="64">
        <f t="shared" ref="R535:R536" si="454">Q535*J535</f>
        <v>896.76</v>
      </c>
    </row>
    <row r="536" spans="2:18" s="53" customFormat="1" x14ac:dyDescent="0.3">
      <c r="B536" s="54" t="str">
        <f>IF(TRIM(G536)&lt;&gt;"",COUNTA($G$66:G536)&amp;"","")</f>
        <v>313</v>
      </c>
      <c r="C536" s="160"/>
      <c r="D536" s="167"/>
      <c r="E536" s="167"/>
      <c r="F536" s="60" t="s">
        <v>303</v>
      </c>
      <c r="G536" s="42">
        <v>1</v>
      </c>
      <c r="H536" s="42">
        <v>228</v>
      </c>
      <c r="I536" s="5"/>
      <c r="J536" s="5">
        <f>G536*H536</f>
        <v>228</v>
      </c>
      <c r="K536" s="5" t="s">
        <v>73</v>
      </c>
      <c r="L536" s="152">
        <v>1.4E-2</v>
      </c>
      <c r="M536" s="132">
        <v>53</v>
      </c>
      <c r="N536" s="126">
        <f t="shared" si="452"/>
        <v>0.74199999999999999</v>
      </c>
      <c r="O536" s="127">
        <v>0.95</v>
      </c>
      <c r="P536" s="125">
        <v>0</v>
      </c>
      <c r="Q536" s="126">
        <f t="shared" si="453"/>
        <v>1.6919999999999999</v>
      </c>
      <c r="R536" s="64">
        <f t="shared" si="454"/>
        <v>385.77600000000001</v>
      </c>
    </row>
    <row r="537" spans="2:18" x14ac:dyDescent="0.3">
      <c r="B537" s="7" t="str">
        <f>IF(TRIM(H537)&lt;&gt;"",COUNTA($H$66:H537)&amp;"","")</f>
        <v/>
      </c>
      <c r="C537" s="161" t="s">
        <v>179</v>
      </c>
      <c r="D537" s="161"/>
      <c r="E537" s="161"/>
      <c r="F537" s="38" t="s">
        <v>68</v>
      </c>
      <c r="G537" s="2"/>
      <c r="H537" s="42"/>
      <c r="I537" s="5"/>
      <c r="J537" s="5"/>
      <c r="K537" s="5"/>
      <c r="L537" s="8"/>
      <c r="M537" s="8"/>
      <c r="N537" s="8"/>
      <c r="O537" s="91"/>
      <c r="P537" s="8"/>
      <c r="Q537" s="8"/>
      <c r="R537" s="64"/>
    </row>
    <row r="538" spans="2:18" s="53" customFormat="1" x14ac:dyDescent="0.3">
      <c r="B538" s="54" t="str">
        <f>IF(TRIM(G538)&lt;&gt;"",COUNTA($G$66:G538)&amp;"","")</f>
        <v>314</v>
      </c>
      <c r="C538" s="162"/>
      <c r="D538" s="162"/>
      <c r="E538" s="162"/>
      <c r="F538" s="60" t="s">
        <v>307</v>
      </c>
      <c r="G538" s="1">
        <v>1</v>
      </c>
      <c r="H538" s="42">
        <v>1070</v>
      </c>
      <c r="I538" s="5"/>
      <c r="J538" s="5">
        <f>G538*H538</f>
        <v>1070</v>
      </c>
      <c r="K538" s="5" t="s">
        <v>73</v>
      </c>
      <c r="L538" s="152">
        <v>1.4E-2</v>
      </c>
      <c r="M538" s="132">
        <v>53</v>
      </c>
      <c r="N538" s="126">
        <f t="shared" ref="N538:N539" si="455">M538*L538</f>
        <v>0.74199999999999999</v>
      </c>
      <c r="O538" s="127">
        <v>0.85</v>
      </c>
      <c r="P538" s="125">
        <v>0</v>
      </c>
      <c r="Q538" s="126">
        <f t="shared" ref="Q538:Q539" si="456">P538+O538+N538</f>
        <v>1.5920000000000001</v>
      </c>
      <c r="R538" s="64">
        <f t="shared" ref="R538:R539" si="457">Q538*J538</f>
        <v>1703.44</v>
      </c>
    </row>
    <row r="539" spans="2:18" s="53" customFormat="1" x14ac:dyDescent="0.3">
      <c r="B539" s="54" t="str">
        <f>IF(TRIM(G539)&lt;&gt;"",COUNTA($G$66:G539)&amp;"","")</f>
        <v>315</v>
      </c>
      <c r="C539" s="163"/>
      <c r="D539" s="163"/>
      <c r="E539" s="163"/>
      <c r="F539" s="60" t="s">
        <v>308</v>
      </c>
      <c r="G539" s="1">
        <v>1</v>
      </c>
      <c r="H539" s="42">
        <v>465</v>
      </c>
      <c r="I539" s="5"/>
      <c r="J539" s="5">
        <f>G539*H539</f>
        <v>465</v>
      </c>
      <c r="K539" s="5" t="s">
        <v>73</v>
      </c>
      <c r="L539" s="152">
        <v>1.4E-2</v>
      </c>
      <c r="M539" s="132">
        <v>53</v>
      </c>
      <c r="N539" s="126">
        <f t="shared" si="455"/>
        <v>0.74199999999999999</v>
      </c>
      <c r="O539" s="127">
        <v>0.85</v>
      </c>
      <c r="P539" s="125">
        <v>0</v>
      </c>
      <c r="Q539" s="126">
        <f t="shared" si="456"/>
        <v>1.5920000000000001</v>
      </c>
      <c r="R539" s="64">
        <f t="shared" si="457"/>
        <v>740.28000000000009</v>
      </c>
    </row>
    <row r="540" spans="2:18" s="32" customFormat="1" x14ac:dyDescent="0.3">
      <c r="B540" s="54" t="str">
        <f>IF(TRIM(H540)&lt;&gt;"",COUNTA($H$66:H540)&amp;"","")</f>
        <v>324</v>
      </c>
      <c r="C540" s="164"/>
      <c r="D540" s="164"/>
      <c r="E540" s="164"/>
      <c r="F540" s="113" t="s">
        <v>201</v>
      </c>
      <c r="G540" s="5">
        <v>1</v>
      </c>
      <c r="H540" s="5">
        <v>551</v>
      </c>
      <c r="I540" s="5"/>
      <c r="J540" s="5">
        <f>G540*H540</f>
        <v>551</v>
      </c>
      <c r="K540" s="125" t="s">
        <v>73</v>
      </c>
      <c r="L540" s="152">
        <v>2.1999999999999999E-2</v>
      </c>
      <c r="M540" s="126">
        <v>53</v>
      </c>
      <c r="N540" s="126">
        <f t="shared" ref="N540:N542" si="458">M540*L540</f>
        <v>1.1659999999999999</v>
      </c>
      <c r="O540" s="127">
        <v>1.65</v>
      </c>
      <c r="P540" s="125">
        <v>0</v>
      </c>
      <c r="Q540" s="126">
        <f t="shared" ref="Q540:Q542" si="459">P540+O540+N540</f>
        <v>2.8159999999999998</v>
      </c>
      <c r="R540" s="64">
        <f t="shared" ref="R540:R542" si="460">Q540*J540</f>
        <v>1551.616</v>
      </c>
    </row>
    <row r="541" spans="2:18" s="53" customFormat="1" x14ac:dyDescent="0.3">
      <c r="B541" s="54" t="str">
        <f>IF(TRIM(H541)&lt;&gt;"",COUNTA($H$66:H541)&amp;"","")</f>
        <v>325</v>
      </c>
      <c r="C541" s="168"/>
      <c r="D541" s="168"/>
      <c r="E541" s="168"/>
      <c r="F541" s="113" t="s">
        <v>202</v>
      </c>
      <c r="G541" s="5">
        <v>1</v>
      </c>
      <c r="H541" s="5">
        <v>576</v>
      </c>
      <c r="I541" s="5"/>
      <c r="J541" s="5">
        <f>G541*H541</f>
        <v>576</v>
      </c>
      <c r="K541" s="125" t="s">
        <v>73</v>
      </c>
      <c r="L541" s="152">
        <v>2.1999999999999999E-2</v>
      </c>
      <c r="M541" s="126">
        <v>53</v>
      </c>
      <c r="N541" s="126">
        <f t="shared" si="458"/>
        <v>1.1659999999999999</v>
      </c>
      <c r="O541" s="127">
        <v>1.65</v>
      </c>
      <c r="P541" s="125">
        <v>0</v>
      </c>
      <c r="Q541" s="126">
        <f t="shared" si="459"/>
        <v>2.8159999999999998</v>
      </c>
      <c r="R541" s="64">
        <f t="shared" si="460"/>
        <v>1622.0159999999998</v>
      </c>
    </row>
    <row r="542" spans="2:18" s="53" customFormat="1" x14ac:dyDescent="0.3">
      <c r="B542" s="54" t="str">
        <f>IF(TRIM(H542)&lt;&gt;"",COUNTA($H$66:H542)&amp;"","")</f>
        <v>326</v>
      </c>
      <c r="C542" s="165"/>
      <c r="D542" s="165"/>
      <c r="E542" s="165"/>
      <c r="F542" s="113" t="s">
        <v>208</v>
      </c>
      <c r="G542" s="5">
        <v>1</v>
      </c>
      <c r="H542" s="5">
        <v>138</v>
      </c>
      <c r="I542" s="5"/>
      <c r="J542" s="5">
        <f>G542*H542</f>
        <v>138</v>
      </c>
      <c r="K542" s="125" t="s">
        <v>73</v>
      </c>
      <c r="L542" s="152">
        <v>2.1999999999999999E-2</v>
      </c>
      <c r="M542" s="126">
        <v>53</v>
      </c>
      <c r="N542" s="126">
        <f t="shared" si="458"/>
        <v>1.1659999999999999</v>
      </c>
      <c r="O542" s="127">
        <v>1.85</v>
      </c>
      <c r="P542" s="125">
        <v>0</v>
      </c>
      <c r="Q542" s="126">
        <f t="shared" si="459"/>
        <v>3.016</v>
      </c>
      <c r="R542" s="64">
        <f t="shared" si="460"/>
        <v>416.20800000000003</v>
      </c>
    </row>
    <row r="543" spans="2:18" s="32" customFormat="1" x14ac:dyDescent="0.3">
      <c r="B543" s="156" t="str">
        <f>IF(TRIM(G543)&lt;&gt;"",COUNTA($G$66:G543)&amp;"","")</f>
        <v/>
      </c>
      <c r="C543" s="143"/>
      <c r="D543" s="146"/>
      <c r="E543" s="155">
        <v>61000</v>
      </c>
      <c r="F543" s="31" t="s">
        <v>304</v>
      </c>
      <c r="G543" s="144"/>
      <c r="H543" s="143"/>
      <c r="I543" s="143"/>
      <c r="J543" s="143"/>
      <c r="K543" s="143"/>
      <c r="L543" s="143"/>
      <c r="M543" s="145"/>
      <c r="N543" s="143"/>
      <c r="O543" s="143"/>
      <c r="P543" s="20"/>
      <c r="Q543" s="20"/>
      <c r="R543" s="63"/>
    </row>
    <row r="544" spans="2:18" s="53" customFormat="1" ht="27.6" x14ac:dyDescent="0.3">
      <c r="B544" s="54" t="str">
        <f>IF(TRIM(G544)&lt;&gt;"",COUNTA($G$66:G544)&amp;"","")</f>
        <v>319</v>
      </c>
      <c r="C544" s="55"/>
      <c r="D544" s="55"/>
      <c r="E544" s="55"/>
      <c r="F544" s="113" t="s">
        <v>322</v>
      </c>
      <c r="G544" s="5">
        <v>1</v>
      </c>
      <c r="H544" s="5">
        <v>10180</v>
      </c>
      <c r="I544" s="5"/>
      <c r="J544" s="5">
        <f t="shared" ref="J544" si="461">G544*H544</f>
        <v>10180</v>
      </c>
      <c r="K544" s="5" t="s">
        <v>46</v>
      </c>
      <c r="L544" s="152">
        <v>1.0999999999999999E-2</v>
      </c>
      <c r="M544" s="132">
        <v>53</v>
      </c>
      <c r="N544" s="126">
        <f t="shared" ref="N544" si="462">M544*L544</f>
        <v>0.58299999999999996</v>
      </c>
      <c r="O544" s="127">
        <v>0.67</v>
      </c>
      <c r="P544" s="125">
        <v>0</v>
      </c>
      <c r="Q544" s="126">
        <f t="shared" ref="Q544" si="463">P544+O544+N544</f>
        <v>1.2530000000000001</v>
      </c>
      <c r="R544" s="64">
        <f t="shared" ref="R544" si="464">Q544*J544</f>
        <v>12755.54</v>
      </c>
    </row>
    <row r="545" spans="2:18" s="53" customFormat="1" x14ac:dyDescent="0.3">
      <c r="B545" s="54" t="str">
        <f>IF(TRIM(G545)&lt;&gt;"",COUNTA($G$66:G545)&amp;"","")</f>
        <v/>
      </c>
      <c r="C545" s="161" t="s">
        <v>179</v>
      </c>
      <c r="D545" s="161"/>
      <c r="E545" s="161"/>
      <c r="F545" s="38" t="s">
        <v>67</v>
      </c>
      <c r="G545" s="120"/>
      <c r="H545" s="121"/>
      <c r="I545" s="121"/>
      <c r="J545" s="8"/>
      <c r="K545" s="112"/>
      <c r="L545" s="8"/>
      <c r="M545" s="8"/>
      <c r="N545" s="8"/>
      <c r="O545" s="91"/>
      <c r="P545" s="8"/>
      <c r="Q545" s="8"/>
      <c r="R545" s="64"/>
    </row>
    <row r="546" spans="2:18" s="53" customFormat="1" ht="27.6" x14ac:dyDescent="0.3">
      <c r="B546" s="54" t="str">
        <f>IF(TRIM(G546)&lt;&gt;"",COUNTA($G$66:G546)&amp;"","")</f>
        <v>320</v>
      </c>
      <c r="C546" s="162"/>
      <c r="D546" s="162"/>
      <c r="E546" s="162"/>
      <c r="F546" s="157" t="s">
        <v>323</v>
      </c>
      <c r="G546" s="122">
        <v>1</v>
      </c>
      <c r="H546" s="123">
        <v>3510</v>
      </c>
      <c r="I546" s="123"/>
      <c r="J546" s="5">
        <f t="shared" ref="J546" si="465">G546*H546</f>
        <v>3510</v>
      </c>
      <c r="K546" s="132" t="s">
        <v>46</v>
      </c>
      <c r="L546" s="130">
        <v>1.2E-2</v>
      </c>
      <c r="M546" s="132">
        <v>53</v>
      </c>
      <c r="N546" s="126">
        <f t="shared" ref="N546" si="466">M546*L546</f>
        <v>0.63600000000000001</v>
      </c>
      <c r="O546" s="133">
        <v>0.75</v>
      </c>
      <c r="P546" s="125">
        <v>0</v>
      </c>
      <c r="Q546" s="126">
        <f t="shared" ref="Q546" si="467">P546+O546+N546</f>
        <v>1.3860000000000001</v>
      </c>
      <c r="R546" s="64">
        <f t="shared" ref="R546" si="468">Q546*J546</f>
        <v>4864.8600000000006</v>
      </c>
    </row>
    <row r="547" spans="2:18" s="53" customFormat="1" ht="14.4" thickBot="1" x14ac:dyDescent="0.35">
      <c r="B547" s="54" t="str">
        <f>IF(TRIM(H547)&lt;&gt;"",COUNTA($H$66:H547)&amp;"","")</f>
        <v/>
      </c>
      <c r="C547" s="55"/>
      <c r="D547" s="55"/>
      <c r="E547" s="55"/>
      <c r="F547" s="24" t="s">
        <v>7</v>
      </c>
      <c r="G547" s="49"/>
      <c r="H547" s="34"/>
      <c r="I547" s="34"/>
      <c r="J547" s="51"/>
      <c r="K547" s="51"/>
      <c r="L547" s="26"/>
      <c r="M547" s="92"/>
      <c r="N547" s="51"/>
      <c r="O547" s="26"/>
      <c r="P547" s="51"/>
      <c r="Q547" s="26"/>
      <c r="R547" s="66">
        <f>SUM(R525:R546)</f>
        <v>61438.292000000009</v>
      </c>
    </row>
    <row r="548" spans="2:18" s="53" customFormat="1" x14ac:dyDescent="0.3">
      <c r="B548" s="54" t="str">
        <f>IF(TRIM(H548)&lt;&gt;"",COUNTA($H$66:H548)&amp;"","")</f>
        <v/>
      </c>
      <c r="C548" s="55"/>
      <c r="D548" s="55"/>
      <c r="E548" s="55"/>
      <c r="F548" s="113"/>
      <c r="G548" s="50"/>
      <c r="H548" s="35"/>
      <c r="I548" s="35"/>
      <c r="J548" s="52"/>
      <c r="K548" s="52"/>
      <c r="L548" s="147"/>
      <c r="M548" s="148"/>
      <c r="N548" s="52"/>
      <c r="O548" s="147"/>
      <c r="P548" s="8"/>
      <c r="Q548" s="37"/>
      <c r="R548" s="69"/>
    </row>
    <row r="549" spans="2:18" s="53" customFormat="1" x14ac:dyDescent="0.3">
      <c r="B549" s="54" t="str">
        <f>IF(TRIM(H549)&lt;&gt;"",COUNTA($H$66:H549)&amp;"","")</f>
        <v/>
      </c>
      <c r="C549" s="55"/>
      <c r="D549" s="55"/>
      <c r="E549" s="55"/>
      <c r="F549" s="113"/>
      <c r="G549" s="42"/>
      <c r="H549" s="5"/>
      <c r="I549" s="5"/>
      <c r="J549" s="8"/>
      <c r="K549" s="8"/>
      <c r="L549" s="112"/>
      <c r="M549" s="149"/>
      <c r="N549" s="8"/>
      <c r="O549" s="112"/>
      <c r="P549" s="8"/>
      <c r="Q549" s="37"/>
      <c r="R549" s="69"/>
    </row>
    <row r="550" spans="2:18" s="53" customFormat="1" x14ac:dyDescent="0.3">
      <c r="B550" s="19" t="str">
        <f>IF(TRIM(H550)&lt;&gt;"",COUNTA($H$66:H550)&amp;"","")</f>
        <v/>
      </c>
      <c r="C550" s="20"/>
      <c r="D550" s="30"/>
      <c r="E550" s="4">
        <v>80000</v>
      </c>
      <c r="F550" s="3" t="s">
        <v>184</v>
      </c>
      <c r="G550" s="144"/>
      <c r="H550" s="143"/>
      <c r="I550" s="143"/>
      <c r="J550" s="143"/>
      <c r="K550" s="143"/>
      <c r="L550" s="143"/>
      <c r="M550" s="145"/>
      <c r="N550" s="143"/>
      <c r="O550" s="143"/>
      <c r="P550" s="20"/>
      <c r="Q550" s="20"/>
      <c r="R550" s="63"/>
    </row>
    <row r="551" spans="2:18" s="53" customFormat="1" x14ac:dyDescent="0.3">
      <c r="B551" s="54" t="str">
        <f>IF(TRIM(H551)&lt;&gt;"",COUNTA($H$66:H551)&amp;"","")</f>
        <v>329</v>
      </c>
      <c r="C551" s="129"/>
      <c r="D551" s="129"/>
      <c r="E551" s="129"/>
      <c r="F551" s="113" t="s">
        <v>243</v>
      </c>
      <c r="G551" s="5">
        <v>1</v>
      </c>
      <c r="H551" s="5">
        <v>48</v>
      </c>
      <c r="I551" s="5"/>
      <c r="J551" s="5">
        <f>G551*H551</f>
        <v>48</v>
      </c>
      <c r="K551" s="5" t="s">
        <v>46</v>
      </c>
      <c r="L551" s="124">
        <v>0.22</v>
      </c>
      <c r="M551" s="132">
        <v>53</v>
      </c>
      <c r="N551" s="126">
        <f t="shared" ref="N551" si="469">L551*M551</f>
        <v>11.66</v>
      </c>
      <c r="O551" s="127">
        <v>50</v>
      </c>
      <c r="P551" s="128">
        <v>0</v>
      </c>
      <c r="Q551" s="126">
        <f t="shared" ref="Q551" si="470">N551+O551+P551</f>
        <v>61.66</v>
      </c>
      <c r="R551" s="64">
        <f t="shared" ref="R551" si="471">Q551*J551</f>
        <v>2959.68</v>
      </c>
    </row>
    <row r="552" spans="2:18" s="53" customFormat="1" ht="27.6" x14ac:dyDescent="0.3">
      <c r="B552" s="19" t="str">
        <f>IF(TRIM(H552)&lt;&gt;"",COUNTA($H$66:H552)&amp;"","")</f>
        <v/>
      </c>
      <c r="C552" s="20"/>
      <c r="D552" s="30"/>
      <c r="E552" s="4">
        <v>81113</v>
      </c>
      <c r="F552" s="31" t="s">
        <v>185</v>
      </c>
      <c r="G552" s="144"/>
      <c r="H552" s="144"/>
      <c r="I552" s="143"/>
      <c r="J552" s="143"/>
      <c r="K552" s="143"/>
      <c r="L552" s="143"/>
      <c r="M552" s="143"/>
      <c r="N552" s="143"/>
      <c r="O552" s="145"/>
      <c r="P552" s="143"/>
      <c r="Q552" s="143"/>
      <c r="R552" s="63"/>
    </row>
    <row r="553" spans="2:18" s="32" customFormat="1" x14ac:dyDescent="0.3">
      <c r="B553" s="54" t="str">
        <f>IF(TRIM(H553)&lt;&gt;"",COUNTA($H$66:H553)&amp;"","")</f>
        <v>330</v>
      </c>
      <c r="C553" s="142"/>
      <c r="D553" s="142"/>
      <c r="E553" s="142"/>
      <c r="F553" s="113" t="s">
        <v>238</v>
      </c>
      <c r="G553" s="5">
        <v>1</v>
      </c>
      <c r="H553" s="5">
        <v>240</v>
      </c>
      <c r="I553" s="5"/>
      <c r="J553" s="5">
        <f>G553*H553</f>
        <v>240</v>
      </c>
      <c r="K553" s="5" t="s">
        <v>46</v>
      </c>
      <c r="L553" s="124">
        <v>0.22</v>
      </c>
      <c r="M553" s="132">
        <v>53</v>
      </c>
      <c r="N553" s="126">
        <f t="shared" ref="N553" si="472">L553*M553</f>
        <v>11.66</v>
      </c>
      <c r="O553" s="127">
        <v>45</v>
      </c>
      <c r="P553" s="128">
        <v>0</v>
      </c>
      <c r="Q553" s="126">
        <f t="shared" ref="Q553" si="473">N553+O553+P553</f>
        <v>56.66</v>
      </c>
      <c r="R553" s="64">
        <f t="shared" ref="R553" si="474">Q553*J553</f>
        <v>13598.4</v>
      </c>
    </row>
    <row r="554" spans="2:18" s="53" customFormat="1" x14ac:dyDescent="0.3">
      <c r="B554" s="19" t="str">
        <f>IF(TRIM(H554)&lt;&gt;"",COUNTA($H$66:H554)&amp;"","")</f>
        <v/>
      </c>
      <c r="C554" s="20"/>
      <c r="D554" s="30"/>
      <c r="E554" s="4">
        <v>82100</v>
      </c>
      <c r="F554" s="31" t="s">
        <v>186</v>
      </c>
      <c r="G554" s="144"/>
      <c r="H554" s="144"/>
      <c r="I554" s="143"/>
      <c r="J554" s="143"/>
      <c r="K554" s="143"/>
      <c r="L554" s="143"/>
      <c r="M554" s="143"/>
      <c r="N554" s="143"/>
      <c r="O554" s="145"/>
      <c r="P554" s="143"/>
      <c r="Q554" s="143"/>
      <c r="R554" s="63"/>
    </row>
    <row r="555" spans="2:18" s="53" customFormat="1" x14ac:dyDescent="0.3">
      <c r="B555" s="54" t="str">
        <f>IF(TRIM(H555)&lt;&gt;"",COUNTA($H$66:H555)&amp;"","")</f>
        <v>331</v>
      </c>
      <c r="C555" s="164"/>
      <c r="D555" s="164"/>
      <c r="E555" s="164"/>
      <c r="F555" s="113" t="s">
        <v>239</v>
      </c>
      <c r="G555" s="5">
        <v>1</v>
      </c>
      <c r="H555" s="5">
        <v>105</v>
      </c>
      <c r="I555" s="5"/>
      <c r="J555" s="5">
        <f>G555*H555</f>
        <v>105</v>
      </c>
      <c r="K555" s="5" t="s">
        <v>46</v>
      </c>
      <c r="L555" s="111">
        <v>0.191</v>
      </c>
      <c r="M555" s="132">
        <v>53</v>
      </c>
      <c r="N555" s="126">
        <f t="shared" ref="N555" si="475">M555*L555</f>
        <v>10.122999999999999</v>
      </c>
      <c r="O555" s="127">
        <v>32</v>
      </c>
      <c r="P555" s="125">
        <v>0</v>
      </c>
      <c r="Q555" s="126">
        <f t="shared" ref="Q555" si="476">P555+O555+N555</f>
        <v>42.122999999999998</v>
      </c>
      <c r="R555" s="64">
        <f t="shared" ref="R555" si="477">Q555*J555</f>
        <v>4422.915</v>
      </c>
    </row>
    <row r="556" spans="2:18" s="53" customFormat="1" x14ac:dyDescent="0.3">
      <c r="B556" s="54" t="str">
        <f>IF(TRIM(H556)&lt;&gt;"",COUNTA($H$66:H556)&amp;"","")</f>
        <v>332</v>
      </c>
      <c r="C556" s="168"/>
      <c r="D556" s="168"/>
      <c r="E556" s="168"/>
      <c r="F556" s="113" t="s">
        <v>240</v>
      </c>
      <c r="G556" s="5">
        <v>1</v>
      </c>
      <c r="H556" s="5">
        <v>42</v>
      </c>
      <c r="I556" s="5"/>
      <c r="J556" s="5">
        <f>G556*H556</f>
        <v>42</v>
      </c>
      <c r="K556" s="5" t="s">
        <v>46</v>
      </c>
      <c r="L556" s="111">
        <v>0.191</v>
      </c>
      <c r="M556" s="132">
        <v>53</v>
      </c>
      <c r="N556" s="126">
        <f t="shared" ref="N556:N558" si="478">M556*L556</f>
        <v>10.122999999999999</v>
      </c>
      <c r="O556" s="127">
        <v>32</v>
      </c>
      <c r="P556" s="125">
        <v>0</v>
      </c>
      <c r="Q556" s="126">
        <f t="shared" ref="Q556:Q558" si="479">P556+O556+N556</f>
        <v>42.122999999999998</v>
      </c>
      <c r="R556" s="64">
        <f t="shared" ref="R556:R558" si="480">Q556*J556</f>
        <v>1769.1659999999999</v>
      </c>
    </row>
    <row r="557" spans="2:18" s="53" customFormat="1" x14ac:dyDescent="0.3">
      <c r="B557" s="54" t="str">
        <f>IF(TRIM(H557)&lt;&gt;"",COUNTA($H$66:H557)&amp;"","")</f>
        <v>333</v>
      </c>
      <c r="C557" s="168"/>
      <c r="D557" s="168"/>
      <c r="E557" s="168"/>
      <c r="F557" s="113" t="s">
        <v>241</v>
      </c>
      <c r="G557" s="5">
        <v>1</v>
      </c>
      <c r="H557" s="5">
        <v>105</v>
      </c>
      <c r="I557" s="5"/>
      <c r="J557" s="5">
        <f>G557*H557</f>
        <v>105</v>
      </c>
      <c r="K557" s="5" t="s">
        <v>46</v>
      </c>
      <c r="L557" s="111">
        <v>0.191</v>
      </c>
      <c r="M557" s="132">
        <v>53</v>
      </c>
      <c r="N557" s="126">
        <f t="shared" si="478"/>
        <v>10.122999999999999</v>
      </c>
      <c r="O557" s="127">
        <v>32</v>
      </c>
      <c r="P557" s="125">
        <v>0</v>
      </c>
      <c r="Q557" s="126">
        <f t="shared" si="479"/>
        <v>42.122999999999998</v>
      </c>
      <c r="R557" s="64">
        <f t="shared" si="480"/>
        <v>4422.915</v>
      </c>
    </row>
    <row r="558" spans="2:18" s="53" customFormat="1" x14ac:dyDescent="0.3">
      <c r="B558" s="54" t="str">
        <f>IF(TRIM(H558)&lt;&gt;"",COUNTA($H$66:H558)&amp;"","")</f>
        <v>334</v>
      </c>
      <c r="C558" s="168"/>
      <c r="D558" s="168"/>
      <c r="E558" s="168"/>
      <c r="F558" s="113" t="s">
        <v>237</v>
      </c>
      <c r="G558" s="5">
        <v>1</v>
      </c>
      <c r="H558" s="5">
        <v>42</v>
      </c>
      <c r="I558" s="5"/>
      <c r="J558" s="5">
        <f>G558*H558</f>
        <v>42</v>
      </c>
      <c r="K558" s="5" t="s">
        <v>46</v>
      </c>
      <c r="L558" s="111">
        <v>0.191</v>
      </c>
      <c r="M558" s="132">
        <v>53</v>
      </c>
      <c r="N558" s="126">
        <f t="shared" si="478"/>
        <v>10.122999999999999</v>
      </c>
      <c r="O558" s="127">
        <v>32</v>
      </c>
      <c r="P558" s="125">
        <v>0</v>
      </c>
      <c r="Q558" s="126">
        <f t="shared" si="479"/>
        <v>42.122999999999998</v>
      </c>
      <c r="R558" s="64">
        <f t="shared" si="480"/>
        <v>1769.1659999999999</v>
      </c>
    </row>
    <row r="559" spans="2:18" s="53" customFormat="1" x14ac:dyDescent="0.3">
      <c r="B559" s="19" t="str">
        <f>IF(TRIM(H559)&lt;&gt;"",COUNTA($H$66:H559)&amp;"","")</f>
        <v/>
      </c>
      <c r="C559" s="20"/>
      <c r="D559" s="30"/>
      <c r="E559" s="4"/>
      <c r="F559" s="31" t="s">
        <v>200</v>
      </c>
      <c r="G559" s="144"/>
      <c r="H559" s="144"/>
      <c r="I559" s="143"/>
      <c r="J559" s="143"/>
      <c r="K559" s="143"/>
      <c r="L559" s="143"/>
      <c r="M559" s="143"/>
      <c r="N559" s="143"/>
      <c r="O559" s="145"/>
      <c r="P559" s="143"/>
      <c r="Q559" s="143"/>
      <c r="R559" s="63"/>
    </row>
    <row r="560" spans="2:18" s="53" customFormat="1" x14ac:dyDescent="0.3">
      <c r="B560" s="54" t="str">
        <f>IF(TRIM(H560)&lt;&gt;"",COUNTA($H$66:H560)&amp;"","")</f>
        <v>335</v>
      </c>
      <c r="C560" s="142"/>
      <c r="D560" s="142"/>
      <c r="E560" s="142"/>
      <c r="F560" s="113" t="s">
        <v>242</v>
      </c>
      <c r="G560" s="5">
        <v>1</v>
      </c>
      <c r="H560" s="5">
        <v>54</v>
      </c>
      <c r="I560" s="5"/>
      <c r="J560" s="5">
        <f>G560*H560</f>
        <v>54</v>
      </c>
      <c r="K560" s="5" t="s">
        <v>46</v>
      </c>
      <c r="L560" s="153">
        <v>0.17499999999999999</v>
      </c>
      <c r="M560" s="132">
        <v>53</v>
      </c>
      <c r="N560" s="126">
        <f t="shared" ref="N560" si="481">M560*L560</f>
        <v>9.2749999999999986</v>
      </c>
      <c r="O560" s="154">
        <v>72</v>
      </c>
      <c r="P560" s="125">
        <v>0</v>
      </c>
      <c r="Q560" s="126">
        <f t="shared" ref="Q560" si="482">P560+O560+N560</f>
        <v>81.275000000000006</v>
      </c>
      <c r="R560" s="64">
        <f t="shared" ref="R560" si="483">Q560*J560</f>
        <v>4388.8500000000004</v>
      </c>
    </row>
    <row r="561" spans="2:18" s="53" customFormat="1" ht="14.4" thickBot="1" x14ac:dyDescent="0.35">
      <c r="B561" s="54" t="str">
        <f>IF(TRIM(H561)&lt;&gt;"",COUNTA($H$66:H561)&amp;"","")</f>
        <v/>
      </c>
      <c r="C561" s="55"/>
      <c r="D561" s="55"/>
      <c r="E561" s="55"/>
      <c r="F561" s="24" t="s">
        <v>7</v>
      </c>
      <c r="G561" s="49"/>
      <c r="H561" s="34"/>
      <c r="I561" s="34"/>
      <c r="J561" s="51"/>
      <c r="K561" s="51"/>
      <c r="L561" s="26"/>
      <c r="M561" s="92"/>
      <c r="N561" s="51"/>
      <c r="O561" s="26"/>
      <c r="P561" s="51"/>
      <c r="Q561" s="26"/>
      <c r="R561" s="66">
        <f>SUM(R551:R560)</f>
        <v>33331.092000000004</v>
      </c>
    </row>
    <row r="562" spans="2:18" s="53" customFormat="1" x14ac:dyDescent="0.3">
      <c r="B562" s="54" t="str">
        <f>IF(TRIM(H562)&lt;&gt;"",COUNTA($H$66:H562)&amp;"","")</f>
        <v/>
      </c>
      <c r="C562" s="55"/>
      <c r="D562" s="55"/>
      <c r="E562" s="55"/>
      <c r="F562" s="113"/>
      <c r="G562" s="50"/>
      <c r="H562" s="35"/>
      <c r="I562" s="35"/>
      <c r="J562" s="52"/>
      <c r="K562" s="52"/>
      <c r="L562" s="147"/>
      <c r="M562" s="148"/>
      <c r="N562" s="52"/>
      <c r="O562" s="147"/>
      <c r="P562" s="8"/>
      <c r="Q562" s="37"/>
      <c r="R562" s="69"/>
    </row>
    <row r="563" spans="2:18" s="53" customFormat="1" x14ac:dyDescent="0.3">
      <c r="B563" s="54" t="str">
        <f>IF(TRIM(H563)&lt;&gt;"",COUNTA($H$66:H563)&amp;"","")</f>
        <v/>
      </c>
      <c r="C563" s="55"/>
      <c r="D563" s="55"/>
      <c r="E563" s="55"/>
      <c r="F563" s="113"/>
      <c r="G563" s="42"/>
      <c r="H563" s="5"/>
      <c r="I563" s="5"/>
      <c r="J563" s="8"/>
      <c r="K563" s="8"/>
      <c r="L563" s="112"/>
      <c r="M563" s="149"/>
      <c r="N563" s="8"/>
      <c r="O563" s="112"/>
      <c r="P563" s="8"/>
      <c r="Q563" s="37"/>
      <c r="R563" s="69"/>
    </row>
    <row r="564" spans="2:18" x14ac:dyDescent="0.3">
      <c r="B564" s="19" t="str">
        <f>IF(TRIM(H564)&lt;&gt;"",COUNTA($H$66:H564)&amp;"","")</f>
        <v/>
      </c>
      <c r="C564" s="20"/>
      <c r="D564" s="20"/>
      <c r="E564" s="4">
        <v>90000</v>
      </c>
      <c r="F564" s="3" t="s">
        <v>8</v>
      </c>
      <c r="G564" s="48"/>
      <c r="H564" s="117"/>
      <c r="I564" s="20"/>
      <c r="J564" s="20"/>
      <c r="K564" s="20"/>
      <c r="L564" s="20"/>
      <c r="M564" s="20"/>
      <c r="N564" s="20"/>
      <c r="O564" s="95"/>
      <c r="P564" s="20"/>
      <c r="Q564" s="20"/>
      <c r="R564" s="63"/>
    </row>
    <row r="565" spans="2:18" s="32" customFormat="1" x14ac:dyDescent="0.3">
      <c r="B565" s="10" t="str">
        <f>IF(TRIM(H565)&lt;&gt;"",COUNTA($H$66:H565)&amp;"","")</f>
        <v>336</v>
      </c>
      <c r="C565" s="164" t="s">
        <v>178</v>
      </c>
      <c r="D565" s="166"/>
      <c r="E565" s="166"/>
      <c r="F565" s="119" t="s">
        <v>74</v>
      </c>
      <c r="G565" s="1">
        <v>1</v>
      </c>
      <c r="H565" s="44">
        <v>1993</v>
      </c>
      <c r="I565" s="6"/>
      <c r="J565" s="5">
        <f t="shared" ref="J565:J570" si="484">G565*H565</f>
        <v>1993</v>
      </c>
      <c r="K565" s="6" t="s">
        <v>46</v>
      </c>
      <c r="L565" s="124">
        <v>0.04</v>
      </c>
      <c r="M565" s="132">
        <v>53</v>
      </c>
      <c r="N565" s="127">
        <f t="shared" ref="N565:N570" si="485">M565*L565</f>
        <v>2.12</v>
      </c>
      <c r="O565" s="127">
        <v>8.25</v>
      </c>
      <c r="P565" s="125">
        <v>0</v>
      </c>
      <c r="Q565" s="140">
        <f t="shared" ref="Q565:Q570" si="486">(P565+O565+N565)</f>
        <v>10.370000000000001</v>
      </c>
      <c r="R565" s="64">
        <f t="shared" ref="R565:R570" si="487">Q565*J565</f>
        <v>20667.410000000003</v>
      </c>
    </row>
    <row r="566" spans="2:18" x14ac:dyDescent="0.3">
      <c r="B566" s="10" t="str">
        <f>IF(TRIM(H566)&lt;&gt;"",COUNTA($H$66:H566)&amp;"","")</f>
        <v>337</v>
      </c>
      <c r="C566" s="167"/>
      <c r="D566" s="167"/>
      <c r="E566" s="167"/>
      <c r="F566" s="119" t="s">
        <v>261</v>
      </c>
      <c r="G566" s="1">
        <v>1</v>
      </c>
      <c r="H566" s="44">
        <v>315</v>
      </c>
      <c r="I566" s="6"/>
      <c r="J566" s="5">
        <f t="shared" ref="J566:J567" si="488">G566*H566</f>
        <v>315</v>
      </c>
      <c r="K566" s="6" t="s">
        <v>73</v>
      </c>
      <c r="L566" s="124">
        <v>0.04</v>
      </c>
      <c r="M566" s="125">
        <v>53</v>
      </c>
      <c r="N566" s="127">
        <f t="shared" ref="N566:N567" si="489">M566*L566</f>
        <v>2.12</v>
      </c>
      <c r="O566" s="127">
        <v>4.95</v>
      </c>
      <c r="P566" s="125">
        <v>0</v>
      </c>
      <c r="Q566" s="126">
        <f t="shared" ref="Q566:Q567" si="490">(P566+O566+N566)</f>
        <v>7.07</v>
      </c>
      <c r="R566" s="64">
        <f t="shared" si="487"/>
        <v>2227.0500000000002</v>
      </c>
    </row>
    <row r="567" spans="2:18" x14ac:dyDescent="0.3">
      <c r="B567" s="10" t="str">
        <f>IF(TRIM(H567)&lt;&gt;"",COUNTA($H$66:H567)&amp;"","")</f>
        <v>338</v>
      </c>
      <c r="C567" s="167"/>
      <c r="D567" s="167"/>
      <c r="E567" s="167"/>
      <c r="F567" s="119" t="s">
        <v>260</v>
      </c>
      <c r="G567" s="1">
        <v>1</v>
      </c>
      <c r="H567" s="44">
        <v>530</v>
      </c>
      <c r="I567" s="6"/>
      <c r="J567" s="5">
        <f t="shared" si="488"/>
        <v>530</v>
      </c>
      <c r="K567" s="6" t="s">
        <v>73</v>
      </c>
      <c r="L567" s="124">
        <v>0.04</v>
      </c>
      <c r="M567" s="125">
        <v>53</v>
      </c>
      <c r="N567" s="127">
        <f t="shared" si="489"/>
        <v>2.12</v>
      </c>
      <c r="O567" s="127">
        <v>5.5</v>
      </c>
      <c r="P567" s="125">
        <v>0</v>
      </c>
      <c r="Q567" s="126">
        <f t="shared" si="490"/>
        <v>7.62</v>
      </c>
      <c r="R567" s="64">
        <f t="shared" si="487"/>
        <v>4038.6</v>
      </c>
    </row>
    <row r="568" spans="2:18" x14ac:dyDescent="0.3">
      <c r="B568" s="10" t="str">
        <f>IF(TRIM(H568)&lt;&gt;"",COUNTA($H$66:H568)&amp;"","")</f>
        <v>339</v>
      </c>
      <c r="C568" s="167"/>
      <c r="D568" s="167"/>
      <c r="E568" s="167"/>
      <c r="F568" s="119" t="s">
        <v>259</v>
      </c>
      <c r="G568" s="1">
        <v>1</v>
      </c>
      <c r="H568" s="44">
        <v>655</v>
      </c>
      <c r="I568" s="6"/>
      <c r="J568" s="5">
        <f t="shared" si="484"/>
        <v>655</v>
      </c>
      <c r="K568" s="6" t="s">
        <v>73</v>
      </c>
      <c r="L568" s="124">
        <v>0.04</v>
      </c>
      <c r="M568" s="125">
        <v>53</v>
      </c>
      <c r="N568" s="127">
        <f t="shared" si="485"/>
        <v>2.12</v>
      </c>
      <c r="O568" s="127">
        <v>5.25</v>
      </c>
      <c r="P568" s="125">
        <v>0</v>
      </c>
      <c r="Q568" s="126">
        <f t="shared" si="486"/>
        <v>7.37</v>
      </c>
      <c r="R568" s="64">
        <f t="shared" si="487"/>
        <v>4827.3500000000004</v>
      </c>
    </row>
    <row r="569" spans="2:18" s="53" customFormat="1" x14ac:dyDescent="0.3">
      <c r="B569" s="54" t="str">
        <f>IF(TRIM(H569)&lt;&gt;"",COUNTA($H$66:H569)&amp;"","")</f>
        <v>340</v>
      </c>
      <c r="C569" s="160" t="s">
        <v>179</v>
      </c>
      <c r="D569" s="160"/>
      <c r="E569" s="160"/>
      <c r="F569" s="119" t="s">
        <v>169</v>
      </c>
      <c r="G569" s="1">
        <v>1</v>
      </c>
      <c r="H569" s="122">
        <v>7836</v>
      </c>
      <c r="I569" s="122"/>
      <c r="J569" s="5">
        <f t="shared" si="484"/>
        <v>7836</v>
      </c>
      <c r="K569" s="123" t="s">
        <v>73</v>
      </c>
      <c r="L569" s="130">
        <v>8.5000000000000006E-3</v>
      </c>
      <c r="M569" s="125">
        <v>53</v>
      </c>
      <c r="N569" s="127">
        <f t="shared" si="485"/>
        <v>0.45050000000000001</v>
      </c>
      <c r="O569" s="127">
        <v>0.32</v>
      </c>
      <c r="P569" s="125">
        <v>0</v>
      </c>
      <c r="Q569" s="126">
        <f t="shared" si="486"/>
        <v>0.77049999999999996</v>
      </c>
      <c r="R569" s="64">
        <f t="shared" si="487"/>
        <v>6037.6379999999999</v>
      </c>
    </row>
    <row r="570" spans="2:18" s="53" customFormat="1" x14ac:dyDescent="0.3">
      <c r="B570" s="54" t="str">
        <f>IF(TRIM(H570)&lt;&gt;"",COUNTA($H$66:H570)&amp;"","")</f>
        <v>341</v>
      </c>
      <c r="C570" s="160"/>
      <c r="D570" s="160"/>
      <c r="E570" s="160"/>
      <c r="F570" s="119" t="s">
        <v>167</v>
      </c>
      <c r="G570" s="1">
        <v>1</v>
      </c>
      <c r="H570" s="122">
        <v>31343</v>
      </c>
      <c r="I570" s="122"/>
      <c r="J570" s="5">
        <f t="shared" si="484"/>
        <v>31343</v>
      </c>
      <c r="K570" s="123" t="s">
        <v>168</v>
      </c>
      <c r="L570" s="130">
        <v>4.0000000000000001E-3</v>
      </c>
      <c r="M570" s="125">
        <v>53</v>
      </c>
      <c r="N570" s="127">
        <f t="shared" si="485"/>
        <v>0.21199999999999999</v>
      </c>
      <c r="O570" s="127">
        <v>0.05</v>
      </c>
      <c r="P570" s="125">
        <v>0</v>
      </c>
      <c r="Q570" s="126">
        <f t="shared" si="486"/>
        <v>0.26200000000000001</v>
      </c>
      <c r="R570" s="64">
        <f t="shared" si="487"/>
        <v>8211.866</v>
      </c>
    </row>
    <row r="571" spans="2:18" x14ac:dyDescent="0.3">
      <c r="B571" s="19" t="str">
        <f>IF(TRIM(H571)&lt;&gt;"",COUNTA($H$66:H571)&amp;"","")</f>
        <v/>
      </c>
      <c r="C571" s="20"/>
      <c r="D571" s="30"/>
      <c r="E571" s="4">
        <v>92600</v>
      </c>
      <c r="F571" s="31" t="s">
        <v>11</v>
      </c>
      <c r="G571" s="48"/>
      <c r="H571" s="117"/>
      <c r="I571" s="20"/>
      <c r="J571" s="20"/>
      <c r="K571" s="20"/>
      <c r="L571" s="20"/>
      <c r="M571" s="20"/>
      <c r="N571" s="20"/>
      <c r="O571" s="95"/>
      <c r="P571" s="20"/>
      <c r="Q571" s="20"/>
      <c r="R571" s="63"/>
    </row>
    <row r="572" spans="2:18" s="53" customFormat="1" ht="15" customHeight="1" x14ac:dyDescent="0.3">
      <c r="B572" s="54" t="str">
        <f>IF(TRIM(H572)&lt;&gt;"",COUNTA($H$66:H572)&amp;"","")</f>
        <v/>
      </c>
      <c r="C572" s="160" t="s">
        <v>180</v>
      </c>
      <c r="D572" s="161"/>
      <c r="E572" s="161"/>
      <c r="F572" s="131" t="s">
        <v>75</v>
      </c>
      <c r="G572" s="131"/>
      <c r="H572" s="120"/>
      <c r="I572" s="121"/>
      <c r="J572" s="121"/>
      <c r="K572" s="121"/>
      <c r="L572" s="8"/>
      <c r="M572" s="112"/>
      <c r="N572" s="91"/>
      <c r="O572" s="91"/>
      <c r="P572" s="8"/>
      <c r="Q572" s="112"/>
      <c r="R572" s="64"/>
    </row>
    <row r="573" spans="2:18" s="53" customFormat="1" ht="27.6" x14ac:dyDescent="0.3">
      <c r="B573" s="54" t="str">
        <f>IF(TRIM(H573)&lt;&gt;"",COUNTA($H$66:H573)&amp;"","")</f>
        <v>342</v>
      </c>
      <c r="C573" s="160"/>
      <c r="D573" s="163"/>
      <c r="E573" s="163"/>
      <c r="F573" s="119" t="s">
        <v>153</v>
      </c>
      <c r="G573" s="1">
        <v>1</v>
      </c>
      <c r="H573" s="122">
        <v>6025</v>
      </c>
      <c r="I573" s="123"/>
      <c r="J573" s="5">
        <f>G573*H573</f>
        <v>6025</v>
      </c>
      <c r="K573" s="123" t="s">
        <v>46</v>
      </c>
      <c r="L573" s="130">
        <v>4.3999999999999997E-2</v>
      </c>
      <c r="M573" s="132">
        <v>53</v>
      </c>
      <c r="N573" s="126">
        <f t="shared" ref="N573" si="491">M573*L573</f>
        <v>2.3319999999999999</v>
      </c>
      <c r="O573" s="133">
        <v>1.05</v>
      </c>
      <c r="P573" s="125">
        <v>0</v>
      </c>
      <c r="Q573" s="126">
        <f t="shared" ref="Q573" si="492">P573+O573+N573</f>
        <v>3.3819999999999997</v>
      </c>
      <c r="R573" s="64">
        <f t="shared" ref="R573" si="493">Q573*J573</f>
        <v>20376.55</v>
      </c>
    </row>
    <row r="574" spans="2:18" x14ac:dyDescent="0.3">
      <c r="B574" s="7" t="str">
        <f>IF(TRIM(H574)&lt;&gt;"",COUNTA($H$66:H574)&amp;"","")</f>
        <v/>
      </c>
      <c r="C574" s="160" t="s">
        <v>179</v>
      </c>
      <c r="D574" s="166"/>
      <c r="E574" s="166"/>
      <c r="F574" s="38" t="s">
        <v>67</v>
      </c>
      <c r="G574" s="2"/>
      <c r="H574" s="42"/>
      <c r="I574" s="5"/>
      <c r="J574" s="5"/>
      <c r="K574" s="5"/>
      <c r="L574" s="130"/>
      <c r="M574" s="132"/>
      <c r="N574" s="126"/>
      <c r="O574" s="133"/>
      <c r="P574" s="125"/>
      <c r="Q574" s="126"/>
      <c r="R574" s="64"/>
    </row>
    <row r="575" spans="2:18" s="32" customFormat="1" ht="27.6" x14ac:dyDescent="0.3">
      <c r="B575" s="7" t="str">
        <f>IF(TRIM(H575)&lt;&gt;"",COUNTA($H$66:H575)&amp;"","")</f>
        <v>343</v>
      </c>
      <c r="C575" s="160"/>
      <c r="D575" s="167"/>
      <c r="E575" s="167"/>
      <c r="F575" s="113" t="s">
        <v>157</v>
      </c>
      <c r="G575" s="1">
        <v>1</v>
      </c>
      <c r="H575" s="42">
        <v>3240</v>
      </c>
      <c r="I575" s="5"/>
      <c r="J575" s="5">
        <f>G575*H575</f>
        <v>3240</v>
      </c>
      <c r="K575" s="5" t="s">
        <v>46</v>
      </c>
      <c r="L575" s="130">
        <v>1.2999999999999999E-2</v>
      </c>
      <c r="M575" s="132">
        <v>53</v>
      </c>
      <c r="N575" s="126">
        <f t="shared" ref="N575" si="494">M575*L575</f>
        <v>0.68899999999999995</v>
      </c>
      <c r="O575" s="133">
        <v>0.85</v>
      </c>
      <c r="P575" s="125">
        <v>0</v>
      </c>
      <c r="Q575" s="126">
        <f t="shared" ref="Q575" si="495">P575+O575+N575</f>
        <v>1.5389999999999999</v>
      </c>
      <c r="R575" s="64">
        <f t="shared" ref="R575" si="496">Q575*J575</f>
        <v>4986.3599999999997</v>
      </c>
    </row>
    <row r="576" spans="2:18" x14ac:dyDescent="0.3">
      <c r="B576" s="7" t="str">
        <f>IF(TRIM(H576)&lt;&gt;"",COUNTA($H$66:H576)&amp;"","")</f>
        <v/>
      </c>
      <c r="C576" s="160" t="s">
        <v>179</v>
      </c>
      <c r="D576" s="166"/>
      <c r="E576" s="166"/>
      <c r="F576" s="38" t="s">
        <v>69</v>
      </c>
      <c r="G576" s="2"/>
      <c r="H576" s="42"/>
      <c r="I576" s="5"/>
      <c r="J576" s="5"/>
      <c r="K576" s="5"/>
      <c r="L576" s="8"/>
      <c r="M576" s="8"/>
      <c r="N576" s="8"/>
      <c r="O576" s="91"/>
      <c r="P576" s="8"/>
      <c r="Q576" s="8"/>
      <c r="R576" s="64"/>
    </row>
    <row r="577" spans="2:18" s="32" customFormat="1" ht="27.6" x14ac:dyDescent="0.3">
      <c r="B577" s="7" t="str">
        <f>IF(TRIM(H577)&lt;&gt;"",COUNTA($H$66:H577)&amp;"","")</f>
        <v>344</v>
      </c>
      <c r="C577" s="160"/>
      <c r="D577" s="167"/>
      <c r="E577" s="167"/>
      <c r="F577" s="113" t="s">
        <v>154</v>
      </c>
      <c r="G577" s="1">
        <v>1</v>
      </c>
      <c r="H577" s="42">
        <v>5185</v>
      </c>
      <c r="I577" s="5"/>
      <c r="J577" s="5">
        <f>G577*H577</f>
        <v>5185</v>
      </c>
      <c r="K577" s="5" t="s">
        <v>46</v>
      </c>
      <c r="L577" s="130">
        <v>1.2999999999999999E-2</v>
      </c>
      <c r="M577" s="132">
        <v>53</v>
      </c>
      <c r="N577" s="126">
        <f t="shared" ref="N577" si="497">M577*L577</f>
        <v>0.68899999999999995</v>
      </c>
      <c r="O577" s="133">
        <v>0.85</v>
      </c>
      <c r="P577" s="125">
        <v>0</v>
      </c>
      <c r="Q577" s="126">
        <f t="shared" ref="Q577" si="498">P577+O577+N577</f>
        <v>1.5389999999999999</v>
      </c>
      <c r="R577" s="64">
        <f t="shared" ref="R577" si="499">Q577*J577</f>
        <v>7979.7149999999992</v>
      </c>
    </row>
    <row r="578" spans="2:18" x14ac:dyDescent="0.3">
      <c r="B578" s="7" t="str">
        <f>IF(TRIM(H578)&lt;&gt;"",COUNTA($H$66:H578)&amp;"","")</f>
        <v/>
      </c>
      <c r="C578" s="160" t="s">
        <v>179</v>
      </c>
      <c r="D578" s="166"/>
      <c r="E578" s="166"/>
      <c r="F578" s="38" t="s">
        <v>70</v>
      </c>
      <c r="G578" s="2"/>
      <c r="H578" s="42"/>
      <c r="I578" s="5"/>
      <c r="J578" s="5"/>
      <c r="K578" s="5"/>
      <c r="L578" s="8"/>
      <c r="M578" s="8"/>
      <c r="N578" s="8"/>
      <c r="O578" s="91"/>
      <c r="P578" s="8"/>
      <c r="Q578" s="8"/>
      <c r="R578" s="64"/>
    </row>
    <row r="579" spans="2:18" s="32" customFormat="1" ht="27.6" x14ac:dyDescent="0.3">
      <c r="B579" s="7" t="str">
        <f>IF(TRIM(H579)&lt;&gt;"",COUNTA($H$66:H579)&amp;"","")</f>
        <v>345</v>
      </c>
      <c r="C579" s="160"/>
      <c r="D579" s="167"/>
      <c r="E579" s="167"/>
      <c r="F579" s="113" t="s">
        <v>155</v>
      </c>
      <c r="G579" s="1">
        <v>1</v>
      </c>
      <c r="H579" s="42">
        <v>2110</v>
      </c>
      <c r="I579" s="5"/>
      <c r="J579" s="5">
        <f>G579*H579</f>
        <v>2110</v>
      </c>
      <c r="K579" s="5" t="s">
        <v>46</v>
      </c>
      <c r="L579" s="130">
        <v>1.2999999999999999E-2</v>
      </c>
      <c r="M579" s="132">
        <v>53</v>
      </c>
      <c r="N579" s="126">
        <f t="shared" ref="N579" si="500">M579*L579</f>
        <v>0.68899999999999995</v>
      </c>
      <c r="O579" s="133">
        <v>0.85</v>
      </c>
      <c r="P579" s="125">
        <v>0</v>
      </c>
      <c r="Q579" s="126">
        <f t="shared" ref="Q579" si="501">P579+O579+N579</f>
        <v>1.5389999999999999</v>
      </c>
      <c r="R579" s="64">
        <f t="shared" ref="R579" si="502">Q579*J579</f>
        <v>3247.29</v>
      </c>
    </row>
    <row r="580" spans="2:18" x14ac:dyDescent="0.3">
      <c r="B580" s="7" t="str">
        <f>IF(TRIM(H580)&lt;&gt;"",COUNTA($H$66:H580)&amp;"","")</f>
        <v/>
      </c>
      <c r="C580" s="160" t="s">
        <v>179</v>
      </c>
      <c r="D580" s="166"/>
      <c r="E580" s="166"/>
      <c r="F580" s="38" t="s">
        <v>68</v>
      </c>
      <c r="G580" s="2"/>
      <c r="H580" s="42"/>
      <c r="I580" s="5"/>
      <c r="J580" s="5"/>
      <c r="K580" s="5"/>
      <c r="L580" s="8"/>
      <c r="M580" s="8"/>
      <c r="N580" s="8"/>
      <c r="O580" s="91"/>
      <c r="P580" s="8"/>
      <c r="Q580" s="8"/>
      <c r="R580" s="64"/>
    </row>
    <row r="581" spans="2:18" s="32" customFormat="1" ht="27.6" x14ac:dyDescent="0.3">
      <c r="B581" s="7" t="str">
        <f>IF(TRIM(H581)&lt;&gt;"",COUNTA($H$66:H581)&amp;"","")</f>
        <v>346</v>
      </c>
      <c r="C581" s="160"/>
      <c r="D581" s="167"/>
      <c r="E581" s="167"/>
      <c r="F581" s="113" t="s">
        <v>156</v>
      </c>
      <c r="G581" s="1">
        <v>1</v>
      </c>
      <c r="H581" s="42">
        <v>4335</v>
      </c>
      <c r="I581" s="5"/>
      <c r="J581" s="5">
        <f>G581*H581</f>
        <v>4335</v>
      </c>
      <c r="K581" s="5" t="s">
        <v>46</v>
      </c>
      <c r="L581" s="130">
        <v>1.2999999999999999E-2</v>
      </c>
      <c r="M581" s="132">
        <v>53</v>
      </c>
      <c r="N581" s="126">
        <f t="shared" ref="N581" si="503">M581*L581</f>
        <v>0.68899999999999995</v>
      </c>
      <c r="O581" s="133">
        <v>0.85</v>
      </c>
      <c r="P581" s="125">
        <v>0</v>
      </c>
      <c r="Q581" s="126">
        <f t="shared" ref="Q581" si="504">P581+O581+N581</f>
        <v>1.5389999999999999</v>
      </c>
      <c r="R581" s="64">
        <f t="shared" ref="R581" si="505">Q581*J581</f>
        <v>6671.5649999999996</v>
      </c>
    </row>
    <row r="582" spans="2:18" x14ac:dyDescent="0.3">
      <c r="B582" s="19" t="str">
        <f>IF(TRIM(H582)&lt;&gt;"",COUNTA($H$66:H582)&amp;"","")</f>
        <v/>
      </c>
      <c r="C582" s="20"/>
      <c r="D582" s="30"/>
      <c r="E582" s="4">
        <v>99100</v>
      </c>
      <c r="F582" s="31" t="s">
        <v>14</v>
      </c>
      <c r="G582" s="48"/>
      <c r="H582" s="117"/>
      <c r="I582" s="20"/>
      <c r="J582" s="20"/>
      <c r="K582" s="20"/>
      <c r="L582" s="20"/>
      <c r="M582" s="20"/>
      <c r="N582" s="20"/>
      <c r="O582" s="95"/>
      <c r="P582" s="20"/>
      <c r="Q582" s="20"/>
      <c r="R582" s="63"/>
    </row>
    <row r="583" spans="2:18" x14ac:dyDescent="0.3">
      <c r="B583" s="7" t="str">
        <f>IF(TRIM(H583)&lt;&gt;"",COUNTA($H$66:H583)&amp;"","")</f>
        <v>347</v>
      </c>
      <c r="C583" s="166" t="s">
        <v>179</v>
      </c>
      <c r="D583" s="166"/>
      <c r="E583" s="166"/>
      <c r="F583" s="113" t="s">
        <v>91</v>
      </c>
      <c r="G583" s="1">
        <v>1</v>
      </c>
      <c r="H583" s="44">
        <v>1310</v>
      </c>
      <c r="I583" s="137"/>
      <c r="J583" s="5">
        <f t="shared" ref="J583:J585" si="506">G583*H583</f>
        <v>1310</v>
      </c>
      <c r="K583" s="6" t="s">
        <v>46</v>
      </c>
      <c r="L583" s="130">
        <v>3.5000000000000003E-2</v>
      </c>
      <c r="M583" s="132">
        <v>53</v>
      </c>
      <c r="N583" s="126">
        <f t="shared" ref="N583:N585" si="507">M583*L583</f>
        <v>1.8550000000000002</v>
      </c>
      <c r="O583" s="133">
        <v>0.53</v>
      </c>
      <c r="P583" s="125">
        <v>0</v>
      </c>
      <c r="Q583" s="126">
        <f t="shared" ref="Q583:Q585" si="508">P583+O583+N583</f>
        <v>2.3850000000000002</v>
      </c>
      <c r="R583" s="64">
        <f>Q583*J583</f>
        <v>3124.3500000000004</v>
      </c>
    </row>
    <row r="584" spans="2:18" x14ac:dyDescent="0.3">
      <c r="B584" s="7" t="str">
        <f>IF(TRIM(H584)&lt;&gt;"",COUNTA($H$66:H584)&amp;"","")</f>
        <v>348</v>
      </c>
      <c r="C584" s="167"/>
      <c r="D584" s="167"/>
      <c r="E584" s="167"/>
      <c r="F584" s="113" t="s">
        <v>77</v>
      </c>
      <c r="G584" s="1">
        <v>1</v>
      </c>
      <c r="H584" s="44">
        <v>13710</v>
      </c>
      <c r="I584" s="137"/>
      <c r="J584" s="5">
        <f t="shared" si="506"/>
        <v>13710</v>
      </c>
      <c r="K584" s="6" t="s">
        <v>46</v>
      </c>
      <c r="L584" s="111">
        <v>2.3E-2</v>
      </c>
      <c r="M584" s="132">
        <v>53</v>
      </c>
      <c r="N584" s="126">
        <f t="shared" si="507"/>
        <v>1.2190000000000001</v>
      </c>
      <c r="O584" s="127">
        <v>0.23</v>
      </c>
      <c r="P584" s="125">
        <v>0</v>
      </c>
      <c r="Q584" s="126">
        <f t="shared" si="508"/>
        <v>1.4490000000000001</v>
      </c>
      <c r="R584" s="64">
        <f>Q584*J584</f>
        <v>19865.79</v>
      </c>
    </row>
    <row r="585" spans="2:18" x14ac:dyDescent="0.3">
      <c r="B585" s="7" t="str">
        <f>IF(TRIM(H585)&lt;&gt;"",COUNTA($H$66:H585)&amp;"","")</f>
        <v>349</v>
      </c>
      <c r="C585" s="167"/>
      <c r="D585" s="167"/>
      <c r="E585" s="167"/>
      <c r="F585" s="60" t="s">
        <v>79</v>
      </c>
      <c r="G585" s="1">
        <v>1</v>
      </c>
      <c r="H585" s="44">
        <v>6025</v>
      </c>
      <c r="I585" s="6"/>
      <c r="J585" s="5">
        <f t="shared" si="506"/>
        <v>6025</v>
      </c>
      <c r="K585" s="6" t="s">
        <v>46</v>
      </c>
      <c r="L585" s="111">
        <v>2.3E-2</v>
      </c>
      <c r="M585" s="132">
        <v>53</v>
      </c>
      <c r="N585" s="126">
        <f t="shared" si="507"/>
        <v>1.2190000000000001</v>
      </c>
      <c r="O585" s="127">
        <v>0.23</v>
      </c>
      <c r="P585" s="125">
        <v>0</v>
      </c>
      <c r="Q585" s="126">
        <f t="shared" si="508"/>
        <v>1.4490000000000001</v>
      </c>
      <c r="R585" s="64">
        <f>Q585*J585</f>
        <v>8730.2250000000004</v>
      </c>
    </row>
    <row r="586" spans="2:18" x14ac:dyDescent="0.3">
      <c r="B586" s="7" t="str">
        <f>IF(TRIM(H586)&lt;&gt;"",COUNTA($H$66:H586)&amp;"","")</f>
        <v/>
      </c>
      <c r="C586" s="167"/>
      <c r="D586" s="167"/>
      <c r="E586" s="167"/>
      <c r="F586" s="38" t="s">
        <v>80</v>
      </c>
      <c r="G586" s="138"/>
      <c r="H586" s="44"/>
      <c r="I586" s="137"/>
      <c r="J586" s="137"/>
      <c r="K586" s="6"/>
      <c r="L586" s="8"/>
      <c r="M586" s="8"/>
      <c r="N586" s="33"/>
      <c r="O586" s="91"/>
      <c r="P586" s="8"/>
      <c r="Q586" s="33"/>
      <c r="R586" s="64"/>
    </row>
    <row r="587" spans="2:18" x14ac:dyDescent="0.3">
      <c r="B587" s="7" t="str">
        <f>IF(TRIM(H587)&lt;&gt;"",COUNTA($H$66:H587)&amp;"","")</f>
        <v>350</v>
      </c>
      <c r="C587" s="167"/>
      <c r="D587" s="167"/>
      <c r="E587" s="167"/>
      <c r="F587" s="60" t="s">
        <v>81</v>
      </c>
      <c r="G587" s="1">
        <v>1</v>
      </c>
      <c r="H587" s="44">
        <v>1345</v>
      </c>
      <c r="I587" s="6"/>
      <c r="J587" s="5">
        <f t="shared" ref="J587:J590" si="509">G587*H587</f>
        <v>1345</v>
      </c>
      <c r="K587" s="6" t="s">
        <v>46</v>
      </c>
      <c r="L587" s="124">
        <v>3.2000000000000001E-2</v>
      </c>
      <c r="M587" s="132">
        <v>53</v>
      </c>
      <c r="N587" s="127">
        <f t="shared" ref="N587:N590" si="510">M587*L587</f>
        <v>1.696</v>
      </c>
      <c r="O587" s="127">
        <v>0.32</v>
      </c>
      <c r="P587" s="125">
        <v>0</v>
      </c>
      <c r="Q587" s="126">
        <f t="shared" ref="Q587" si="511">(P587+O587+N587)</f>
        <v>2.016</v>
      </c>
      <c r="R587" s="64">
        <f>Q587*J587</f>
        <v>2711.52</v>
      </c>
    </row>
    <row r="588" spans="2:18" s="32" customFormat="1" x14ac:dyDescent="0.3">
      <c r="B588" s="7" t="str">
        <f>IF(TRIM(H588)&lt;&gt;"",COUNTA($H$66:H588)&amp;"","")</f>
        <v>351</v>
      </c>
      <c r="C588" s="167"/>
      <c r="D588" s="167"/>
      <c r="E588" s="167"/>
      <c r="F588" s="119" t="s">
        <v>84</v>
      </c>
      <c r="G588" s="1">
        <v>1</v>
      </c>
      <c r="H588" s="44">
        <v>315</v>
      </c>
      <c r="I588" s="6"/>
      <c r="J588" s="5">
        <f t="shared" ref="J588:J589" si="512">G588*H588</f>
        <v>315</v>
      </c>
      <c r="K588" s="123" t="s">
        <v>73</v>
      </c>
      <c r="L588" s="130">
        <f>(0.035*0.333)</f>
        <v>1.1655000000000002E-2</v>
      </c>
      <c r="M588" s="132">
        <v>53</v>
      </c>
      <c r="N588" s="126">
        <f t="shared" ref="N588:N589" si="513">M588*L588</f>
        <v>0.61771500000000013</v>
      </c>
      <c r="O588" s="133">
        <f>(0.53*0.333)</f>
        <v>0.17649000000000001</v>
      </c>
      <c r="P588" s="125">
        <v>0</v>
      </c>
      <c r="Q588" s="126">
        <f t="shared" ref="Q588:Q589" si="514">P588+O588+N588</f>
        <v>0.79420500000000016</v>
      </c>
      <c r="R588" s="64">
        <f>Q588*J588</f>
        <v>250.17457500000006</v>
      </c>
    </row>
    <row r="589" spans="2:18" x14ac:dyDescent="0.3">
      <c r="B589" s="7" t="str">
        <f>IF(TRIM(H589)&lt;&gt;"",COUNTA($H$66:H589)&amp;"","")</f>
        <v>352</v>
      </c>
      <c r="C589" s="167"/>
      <c r="D589" s="167"/>
      <c r="E589" s="167"/>
      <c r="F589" s="119" t="s">
        <v>82</v>
      </c>
      <c r="G589" s="1">
        <v>1</v>
      </c>
      <c r="H589" s="44">
        <v>530</v>
      </c>
      <c r="I589" s="6"/>
      <c r="J589" s="5">
        <f t="shared" si="512"/>
        <v>530</v>
      </c>
      <c r="K589" s="123" t="s">
        <v>73</v>
      </c>
      <c r="L589" s="130">
        <f>(0.035*0.666)</f>
        <v>2.3310000000000004E-2</v>
      </c>
      <c r="M589" s="132">
        <v>53</v>
      </c>
      <c r="N589" s="126">
        <f t="shared" si="513"/>
        <v>1.2354300000000003</v>
      </c>
      <c r="O589" s="133">
        <f>(0.53*0.666)</f>
        <v>0.35298000000000002</v>
      </c>
      <c r="P589" s="125">
        <v>0</v>
      </c>
      <c r="Q589" s="126">
        <f t="shared" si="514"/>
        <v>1.5884100000000003</v>
      </c>
      <c r="R589" s="64">
        <f>Q589*J589</f>
        <v>841.85730000000012</v>
      </c>
    </row>
    <row r="590" spans="2:18" x14ac:dyDescent="0.3">
      <c r="B590" s="7" t="str">
        <f>IF(TRIM(H590)&lt;&gt;"",COUNTA($H$66:H590)&amp;"","")</f>
        <v>353</v>
      </c>
      <c r="C590" s="167"/>
      <c r="D590" s="167"/>
      <c r="E590" s="167"/>
      <c r="F590" s="119" t="s">
        <v>83</v>
      </c>
      <c r="G590" s="1">
        <v>1</v>
      </c>
      <c r="H590" s="44">
        <v>655</v>
      </c>
      <c r="I590" s="6"/>
      <c r="J590" s="5">
        <f t="shared" si="509"/>
        <v>655</v>
      </c>
      <c r="K590" s="123" t="s">
        <v>73</v>
      </c>
      <c r="L590" s="130">
        <f>(0.035*0.5)</f>
        <v>1.7500000000000002E-2</v>
      </c>
      <c r="M590" s="132">
        <v>53</v>
      </c>
      <c r="N590" s="126">
        <f t="shared" si="510"/>
        <v>0.9275000000000001</v>
      </c>
      <c r="O590" s="133">
        <f>(0.53*0.5)</f>
        <v>0.26500000000000001</v>
      </c>
      <c r="P590" s="125">
        <v>0</v>
      </c>
      <c r="Q590" s="126">
        <f t="shared" ref="Q590" si="515">P590+O590+N590</f>
        <v>1.1925000000000001</v>
      </c>
      <c r="R590" s="64">
        <f>Q590*J590</f>
        <v>781.08750000000009</v>
      </c>
    </row>
    <row r="591" spans="2:18" ht="14.4" thickBot="1" x14ac:dyDescent="0.35">
      <c r="B591" s="7" t="str">
        <f>IF(TRIM(H591)&lt;&gt;"",COUNTA($H$66:H591)&amp;"","")</f>
        <v/>
      </c>
      <c r="C591" s="1"/>
      <c r="D591" s="1"/>
      <c r="E591" s="1"/>
      <c r="F591" s="24" t="s">
        <v>7</v>
      </c>
      <c r="G591" s="45"/>
      <c r="H591" s="49"/>
      <c r="I591" s="34"/>
      <c r="J591" s="34"/>
      <c r="K591" s="34"/>
      <c r="L591" s="51"/>
      <c r="M591" s="51"/>
      <c r="N591" s="26"/>
      <c r="O591" s="92"/>
      <c r="P591" s="51"/>
      <c r="Q591" s="26"/>
      <c r="R591" s="66">
        <f>SUM(R565:R590)</f>
        <v>125576.39837500002</v>
      </c>
    </row>
    <row r="592" spans="2:18" x14ac:dyDescent="0.3">
      <c r="B592" s="7" t="str">
        <f>IF(TRIM(H592)&lt;&gt;"",COUNTA($H$66:H592)&amp;"","")</f>
        <v/>
      </c>
      <c r="C592" s="1"/>
      <c r="D592" s="1"/>
      <c r="E592" s="1"/>
      <c r="F592" s="24"/>
      <c r="G592" s="116"/>
      <c r="H592" s="50"/>
      <c r="I592" s="35"/>
      <c r="J592" s="35"/>
      <c r="K592" s="35"/>
      <c r="L592" s="52"/>
      <c r="M592" s="52"/>
      <c r="N592" s="36"/>
      <c r="O592" s="93"/>
      <c r="P592" s="52"/>
      <c r="Q592" s="36"/>
      <c r="R592" s="68"/>
    </row>
    <row r="593" spans="2:18" x14ac:dyDescent="0.3">
      <c r="B593" s="7" t="str">
        <f>IF(TRIM(H593)&lt;&gt;"",COUNTA($H$66:H593)&amp;"","")</f>
        <v/>
      </c>
      <c r="C593" s="1"/>
      <c r="D593" s="1"/>
      <c r="E593" s="1"/>
      <c r="F593" s="24"/>
      <c r="G593" s="24"/>
      <c r="H593" s="42"/>
      <c r="I593" s="5"/>
      <c r="J593" s="5"/>
      <c r="K593" s="5"/>
      <c r="L593" s="8"/>
      <c r="M593" s="8"/>
      <c r="N593" s="37"/>
      <c r="O593" s="94"/>
      <c r="P593" s="8"/>
      <c r="Q593" s="37"/>
      <c r="R593" s="69"/>
    </row>
    <row r="594" spans="2:18" x14ac:dyDescent="0.3">
      <c r="B594" s="19" t="str">
        <f>IF(TRIM(H594)&lt;&gt;"",COUNTA($H$66:H594)&amp;"","")</f>
        <v>354</v>
      </c>
      <c r="C594" s="20"/>
      <c r="D594" s="20"/>
      <c r="E594" s="20"/>
      <c r="F594" s="118" t="s">
        <v>152</v>
      </c>
      <c r="G594" s="158">
        <v>1</v>
      </c>
      <c r="H594" s="158">
        <v>736</v>
      </c>
      <c r="I594" s="158"/>
      <c r="J594" s="158">
        <f t="shared" ref="J594" si="516">G594*H594</f>
        <v>736</v>
      </c>
      <c r="K594" s="158" t="s">
        <v>46</v>
      </c>
      <c r="L594" s="152"/>
      <c r="M594" s="132"/>
      <c r="N594" s="126"/>
      <c r="O594" s="127"/>
      <c r="P594" s="125"/>
      <c r="Q594" s="126"/>
      <c r="R594" s="64"/>
    </row>
    <row r="595" spans="2:18" s="53" customFormat="1" x14ac:dyDescent="0.3">
      <c r="B595" s="19" t="str">
        <f>IF(TRIM(H595)&lt;&gt;"",COUNTA($H$66:H595)&amp;"","")</f>
        <v/>
      </c>
      <c r="C595" s="20"/>
      <c r="D595" s="30"/>
      <c r="E595" s="4">
        <v>60000</v>
      </c>
      <c r="F595" s="3" t="s">
        <v>187</v>
      </c>
      <c r="G595" s="144"/>
      <c r="H595" s="143"/>
      <c r="I595" s="143"/>
      <c r="J595" s="143"/>
      <c r="K595" s="143"/>
      <c r="L595" s="143"/>
      <c r="M595" s="145"/>
      <c r="N595" s="143"/>
      <c r="O595" s="143"/>
      <c r="P595" s="20"/>
      <c r="Q595" s="20"/>
      <c r="R595" s="63"/>
    </row>
    <row r="596" spans="2:18" s="32" customFormat="1" x14ac:dyDescent="0.3">
      <c r="B596" s="156" t="str">
        <f>IF(TRIM(G596)&lt;&gt;"",COUNTA($G$66:G596)&amp;"","")</f>
        <v/>
      </c>
      <c r="C596" s="143"/>
      <c r="D596" s="146"/>
      <c r="E596" s="155">
        <v>61053</v>
      </c>
      <c r="F596" s="31" t="s">
        <v>299</v>
      </c>
      <c r="G596" s="144"/>
      <c r="H596" s="143"/>
      <c r="I596" s="143"/>
      <c r="J596" s="143"/>
      <c r="K596" s="143"/>
      <c r="L596" s="143"/>
      <c r="M596" s="145"/>
      <c r="N596" s="143"/>
      <c r="O596" s="143"/>
      <c r="P596" s="20"/>
      <c r="Q596" s="20"/>
      <c r="R596" s="63"/>
    </row>
    <row r="597" spans="2:18" s="53" customFormat="1" ht="15" customHeight="1" x14ac:dyDescent="0.3">
      <c r="B597" s="54" t="str">
        <f>IF(TRIM(G597)&lt;&gt;"",COUNTA($G$66:G597)&amp;"","")</f>
        <v>347</v>
      </c>
      <c r="C597" s="168"/>
      <c r="D597" s="168"/>
      <c r="E597" s="168"/>
      <c r="F597" s="60" t="s">
        <v>282</v>
      </c>
      <c r="G597" s="1">
        <v>1</v>
      </c>
      <c r="H597" s="42">
        <v>390</v>
      </c>
      <c r="I597" s="5"/>
      <c r="J597" s="5">
        <f t="shared" ref="J597:J601" si="517">G597*H597</f>
        <v>390</v>
      </c>
      <c r="K597" s="5" t="s">
        <v>73</v>
      </c>
      <c r="L597" s="152">
        <v>1.7000000000000001E-2</v>
      </c>
      <c r="M597" s="132">
        <v>53</v>
      </c>
      <c r="N597" s="126">
        <f t="shared" ref="N597:N601" si="518">M597*L597</f>
        <v>0.90100000000000002</v>
      </c>
      <c r="O597" s="127">
        <v>0.85</v>
      </c>
      <c r="P597" s="125">
        <v>0</v>
      </c>
      <c r="Q597" s="126">
        <f t="shared" ref="Q597:Q601" si="519">P597+O597+N597</f>
        <v>1.7509999999999999</v>
      </c>
      <c r="R597" s="64">
        <f t="shared" ref="R597:R601" si="520">Q597*J597</f>
        <v>682.89</v>
      </c>
    </row>
    <row r="598" spans="2:18" s="53" customFormat="1" x14ac:dyDescent="0.3">
      <c r="B598" s="54" t="str">
        <f>IF(TRIM(G598)&lt;&gt;"",COUNTA($G$66:G598)&amp;"","")</f>
        <v>348</v>
      </c>
      <c r="C598" s="168"/>
      <c r="D598" s="168"/>
      <c r="E598" s="168"/>
      <c r="F598" s="113" t="s">
        <v>296</v>
      </c>
      <c r="G598" s="1">
        <v>1</v>
      </c>
      <c r="H598" s="42">
        <v>20</v>
      </c>
      <c r="I598" s="5"/>
      <c r="J598" s="5">
        <f t="shared" si="517"/>
        <v>20</v>
      </c>
      <c r="K598" s="5" t="s">
        <v>73</v>
      </c>
      <c r="L598" s="152">
        <v>1.7000000000000001E-2</v>
      </c>
      <c r="M598" s="132">
        <v>53</v>
      </c>
      <c r="N598" s="126">
        <f t="shared" si="518"/>
        <v>0.90100000000000002</v>
      </c>
      <c r="O598" s="127">
        <v>6.25</v>
      </c>
      <c r="P598" s="125">
        <v>0</v>
      </c>
      <c r="Q598" s="126">
        <f t="shared" si="519"/>
        <v>7.1509999999999998</v>
      </c>
      <c r="R598" s="64">
        <f t="shared" si="520"/>
        <v>143.01999999999998</v>
      </c>
    </row>
    <row r="599" spans="2:18" s="53" customFormat="1" x14ac:dyDescent="0.3">
      <c r="B599" s="54" t="str">
        <f>IF(TRIM(G599)&lt;&gt;"",COUNTA($G$66:G599)&amp;"","")</f>
        <v>349</v>
      </c>
      <c r="C599" s="168"/>
      <c r="D599" s="168"/>
      <c r="E599" s="168"/>
      <c r="F599" s="113" t="s">
        <v>274</v>
      </c>
      <c r="G599" s="1">
        <v>1</v>
      </c>
      <c r="H599" s="42">
        <v>245</v>
      </c>
      <c r="I599" s="127"/>
      <c r="J599" s="5">
        <f t="shared" si="517"/>
        <v>245</v>
      </c>
      <c r="K599" s="5" t="s">
        <v>73</v>
      </c>
      <c r="L599" s="152">
        <v>1.7999999999999999E-2</v>
      </c>
      <c r="M599" s="132">
        <v>53</v>
      </c>
      <c r="N599" s="126">
        <f t="shared" si="518"/>
        <v>0.95399999999999996</v>
      </c>
      <c r="O599" s="127">
        <v>1.25</v>
      </c>
      <c r="P599" s="125">
        <v>0</v>
      </c>
      <c r="Q599" s="126">
        <f t="shared" si="519"/>
        <v>2.2039999999999997</v>
      </c>
      <c r="R599" s="64">
        <f t="shared" si="520"/>
        <v>539.9799999999999</v>
      </c>
    </row>
    <row r="600" spans="2:18" s="53" customFormat="1" x14ac:dyDescent="0.3">
      <c r="B600" s="54" t="str">
        <f>IF(TRIM(G600)&lt;&gt;"",COUNTA($G$66:G600)&amp;"","")</f>
        <v>350</v>
      </c>
      <c r="C600" s="168"/>
      <c r="D600" s="168"/>
      <c r="E600" s="168"/>
      <c r="F600" s="113" t="s">
        <v>298</v>
      </c>
      <c r="G600" s="1">
        <v>1</v>
      </c>
      <c r="H600" s="5">
        <v>77</v>
      </c>
      <c r="I600" s="5"/>
      <c r="J600" s="5">
        <f t="shared" si="517"/>
        <v>77</v>
      </c>
      <c r="K600" s="5" t="s">
        <v>168</v>
      </c>
      <c r="L600" s="152">
        <v>0.55000000000000004</v>
      </c>
      <c r="M600" s="132">
        <v>53</v>
      </c>
      <c r="N600" s="126">
        <f t="shared" si="518"/>
        <v>29.150000000000002</v>
      </c>
      <c r="O600" s="127">
        <v>27.25</v>
      </c>
      <c r="P600" s="125">
        <v>0</v>
      </c>
      <c r="Q600" s="126">
        <f t="shared" si="519"/>
        <v>56.400000000000006</v>
      </c>
      <c r="R600" s="64">
        <f t="shared" si="520"/>
        <v>4342.8</v>
      </c>
    </row>
    <row r="601" spans="2:18" s="53" customFormat="1" x14ac:dyDescent="0.3">
      <c r="B601" s="54" t="str">
        <f>IF(TRIM(G601)&lt;&gt;"",COUNTA($G$66:G601)&amp;"","")</f>
        <v>351</v>
      </c>
      <c r="C601" s="168"/>
      <c r="D601" s="168"/>
      <c r="E601" s="168"/>
      <c r="F601" s="113" t="s">
        <v>285</v>
      </c>
      <c r="G601" s="1">
        <v>1</v>
      </c>
      <c r="H601" s="5">
        <v>4</v>
      </c>
      <c r="I601" s="5"/>
      <c r="J601" s="5">
        <f t="shared" si="517"/>
        <v>4</v>
      </c>
      <c r="K601" s="5" t="s">
        <v>168</v>
      </c>
      <c r="L601" s="152">
        <v>0.55000000000000004</v>
      </c>
      <c r="M601" s="132">
        <v>53</v>
      </c>
      <c r="N601" s="126">
        <f t="shared" si="518"/>
        <v>29.150000000000002</v>
      </c>
      <c r="O601" s="127">
        <v>22.25</v>
      </c>
      <c r="P601" s="125">
        <v>0</v>
      </c>
      <c r="Q601" s="126">
        <f t="shared" si="519"/>
        <v>51.400000000000006</v>
      </c>
      <c r="R601" s="64">
        <f t="shared" si="520"/>
        <v>205.60000000000002</v>
      </c>
    </row>
    <row r="602" spans="2:18" x14ac:dyDescent="0.3">
      <c r="B602" s="7" t="str">
        <f>IF(TRIM(H602)&lt;&gt;"",COUNTA($H$66:H602)&amp;"","")</f>
        <v/>
      </c>
      <c r="C602" s="160" t="s">
        <v>181</v>
      </c>
      <c r="D602" s="166"/>
      <c r="E602" s="166"/>
      <c r="F602" s="38" t="s">
        <v>309</v>
      </c>
      <c r="G602" s="2"/>
      <c r="H602" s="42"/>
      <c r="I602" s="5"/>
      <c r="J602" s="5"/>
      <c r="K602" s="5"/>
      <c r="L602" s="8"/>
      <c r="M602" s="8"/>
      <c r="N602" s="8"/>
      <c r="O602" s="91"/>
      <c r="P602" s="8"/>
      <c r="Q602" s="8"/>
      <c r="R602" s="64"/>
    </row>
    <row r="603" spans="2:18" s="53" customFormat="1" x14ac:dyDescent="0.3">
      <c r="B603" s="54" t="str">
        <f>IF(TRIM(G603)&lt;&gt;"",COUNTA($G$66:G603)&amp;"","")</f>
        <v>352</v>
      </c>
      <c r="C603" s="160"/>
      <c r="D603" s="167"/>
      <c r="E603" s="167"/>
      <c r="F603" s="60" t="s">
        <v>302</v>
      </c>
      <c r="G603" s="1">
        <v>1</v>
      </c>
      <c r="H603" s="42">
        <v>630</v>
      </c>
      <c r="I603" s="5"/>
      <c r="J603" s="5">
        <f>G603*H603</f>
        <v>630</v>
      </c>
      <c r="K603" s="5" t="s">
        <v>73</v>
      </c>
      <c r="L603" s="152">
        <v>1.4E-2</v>
      </c>
      <c r="M603" s="132">
        <v>53</v>
      </c>
      <c r="N603" s="126">
        <f t="shared" ref="N603:N604" si="521">M603*L603</f>
        <v>0.74199999999999999</v>
      </c>
      <c r="O603" s="127">
        <v>0.95</v>
      </c>
      <c r="P603" s="125">
        <v>0</v>
      </c>
      <c r="Q603" s="126">
        <f t="shared" ref="Q603:Q604" si="522">P603+O603+N603</f>
        <v>1.6919999999999999</v>
      </c>
      <c r="R603" s="64">
        <f t="shared" ref="R603:R604" si="523">Q603*J603</f>
        <v>1065.96</v>
      </c>
    </row>
    <row r="604" spans="2:18" s="53" customFormat="1" x14ac:dyDescent="0.3">
      <c r="B604" s="54" t="str">
        <f>IF(TRIM(G604)&lt;&gt;"",COUNTA($G$66:G604)&amp;"","")</f>
        <v>353</v>
      </c>
      <c r="C604" s="160"/>
      <c r="D604" s="167"/>
      <c r="E604" s="167"/>
      <c r="F604" s="60" t="s">
        <v>303</v>
      </c>
      <c r="G604" s="42">
        <v>1</v>
      </c>
      <c r="H604" s="42">
        <v>273</v>
      </c>
      <c r="I604" s="5"/>
      <c r="J604" s="5">
        <f>G604*H604</f>
        <v>273</v>
      </c>
      <c r="K604" s="5" t="s">
        <v>73</v>
      </c>
      <c r="L604" s="152">
        <v>1.4E-2</v>
      </c>
      <c r="M604" s="132">
        <v>53</v>
      </c>
      <c r="N604" s="126">
        <f t="shared" si="521"/>
        <v>0.74199999999999999</v>
      </c>
      <c r="O604" s="127">
        <v>0.95</v>
      </c>
      <c r="P604" s="125">
        <v>0</v>
      </c>
      <c r="Q604" s="126">
        <f t="shared" si="522"/>
        <v>1.6919999999999999</v>
      </c>
      <c r="R604" s="64">
        <f t="shared" si="523"/>
        <v>461.916</v>
      </c>
    </row>
    <row r="605" spans="2:18" x14ac:dyDescent="0.3">
      <c r="B605" s="7" t="str">
        <f>IF(TRIM(H605)&lt;&gt;"",COUNTA($H$66:H605)&amp;"","")</f>
        <v/>
      </c>
      <c r="C605" s="160" t="s">
        <v>181</v>
      </c>
      <c r="D605" s="161"/>
      <c r="E605" s="161"/>
      <c r="F605" s="38" t="s">
        <v>96</v>
      </c>
      <c r="G605" s="2"/>
      <c r="H605" s="42"/>
      <c r="I605" s="5"/>
      <c r="J605" s="5"/>
      <c r="K605" s="5"/>
      <c r="L605" s="8"/>
      <c r="M605" s="8"/>
      <c r="N605" s="8"/>
      <c r="O605" s="91"/>
      <c r="P605" s="8"/>
      <c r="Q605" s="8"/>
      <c r="R605" s="64"/>
    </row>
    <row r="606" spans="2:18" s="53" customFormat="1" x14ac:dyDescent="0.3">
      <c r="B606" s="54" t="str">
        <f>IF(TRIM(G606)&lt;&gt;"",COUNTA($G$66:G606)&amp;"","")</f>
        <v>354</v>
      </c>
      <c r="C606" s="160"/>
      <c r="D606" s="162"/>
      <c r="E606" s="162"/>
      <c r="F606" s="60" t="s">
        <v>307</v>
      </c>
      <c r="G606" s="1">
        <v>1</v>
      </c>
      <c r="H606" s="42">
        <v>215</v>
      </c>
      <c r="I606" s="5"/>
      <c r="J606" s="5">
        <f>G606*H606</f>
        <v>215</v>
      </c>
      <c r="K606" s="5" t="s">
        <v>73</v>
      </c>
      <c r="L606" s="152">
        <v>1.4E-2</v>
      </c>
      <c r="M606" s="132">
        <v>53</v>
      </c>
      <c r="N606" s="126">
        <f t="shared" ref="N606:N607" si="524">M606*L606</f>
        <v>0.74199999999999999</v>
      </c>
      <c r="O606" s="127">
        <v>0.85</v>
      </c>
      <c r="P606" s="125">
        <v>0</v>
      </c>
      <c r="Q606" s="126">
        <f t="shared" ref="Q606:Q607" si="525">P606+O606+N606</f>
        <v>1.5920000000000001</v>
      </c>
      <c r="R606" s="64">
        <f t="shared" ref="R606:R607" si="526">Q606*J606</f>
        <v>342.28000000000003</v>
      </c>
    </row>
    <row r="607" spans="2:18" s="53" customFormat="1" x14ac:dyDescent="0.3">
      <c r="B607" s="54" t="str">
        <f>IF(TRIM(G607)&lt;&gt;"",COUNTA($G$66:G607)&amp;"","")</f>
        <v>355</v>
      </c>
      <c r="C607" s="160"/>
      <c r="D607" s="163"/>
      <c r="E607" s="163"/>
      <c r="F607" s="60" t="s">
        <v>308</v>
      </c>
      <c r="G607" s="1">
        <v>1</v>
      </c>
      <c r="H607" s="42">
        <v>90</v>
      </c>
      <c r="I607" s="5"/>
      <c r="J607" s="5">
        <f>G607*H607</f>
        <v>90</v>
      </c>
      <c r="K607" s="5" t="s">
        <v>73</v>
      </c>
      <c r="L607" s="152">
        <v>1.4E-2</v>
      </c>
      <c r="M607" s="132">
        <v>53</v>
      </c>
      <c r="N607" s="126">
        <f t="shared" si="524"/>
        <v>0.74199999999999999</v>
      </c>
      <c r="O607" s="127">
        <v>0.85</v>
      </c>
      <c r="P607" s="125">
        <v>0</v>
      </c>
      <c r="Q607" s="126">
        <f t="shared" si="525"/>
        <v>1.5920000000000001</v>
      </c>
      <c r="R607" s="64">
        <f t="shared" si="526"/>
        <v>143.28</v>
      </c>
    </row>
    <row r="608" spans="2:18" s="32" customFormat="1" x14ac:dyDescent="0.3">
      <c r="B608" s="156" t="str">
        <f>IF(TRIM(G608)&lt;&gt;"",COUNTA($G$66:G608)&amp;"","")</f>
        <v/>
      </c>
      <c r="C608" s="143"/>
      <c r="D608" s="146"/>
      <c r="E608" s="155">
        <v>61000</v>
      </c>
      <c r="F608" s="31" t="s">
        <v>304</v>
      </c>
      <c r="G608" s="144"/>
      <c r="H608" s="143"/>
      <c r="I608" s="143"/>
      <c r="J608" s="143"/>
      <c r="K608" s="143"/>
      <c r="L608" s="143"/>
      <c r="M608" s="145"/>
      <c r="N608" s="143"/>
      <c r="O608" s="143"/>
      <c r="P608" s="20"/>
      <c r="Q608" s="20"/>
      <c r="R608" s="63"/>
    </row>
    <row r="609" spans="2:18" s="53" customFormat="1" ht="27.6" x14ac:dyDescent="0.3">
      <c r="B609" s="54" t="str">
        <f>IF(TRIM(G609)&lt;&gt;"",COUNTA($G$66:G609)&amp;"","")</f>
        <v>356</v>
      </c>
      <c r="C609" s="55"/>
      <c r="D609" s="55"/>
      <c r="E609" s="55"/>
      <c r="F609" s="113" t="s">
        <v>324</v>
      </c>
      <c r="G609" s="5">
        <v>1</v>
      </c>
      <c r="H609" s="5">
        <v>736</v>
      </c>
      <c r="I609" s="5"/>
      <c r="J609" s="5">
        <f t="shared" ref="J609" si="527">G609*H609</f>
        <v>736</v>
      </c>
      <c r="K609" s="5" t="s">
        <v>46</v>
      </c>
      <c r="L609" s="152">
        <v>1.0999999999999999E-2</v>
      </c>
      <c r="M609" s="132">
        <v>53</v>
      </c>
      <c r="N609" s="126">
        <f t="shared" ref="N609" si="528">M609*L609</f>
        <v>0.58299999999999996</v>
      </c>
      <c r="O609" s="127">
        <v>0.67</v>
      </c>
      <c r="P609" s="125">
        <v>0</v>
      </c>
      <c r="Q609" s="126">
        <f t="shared" ref="Q609" si="529">P609+O609+N609</f>
        <v>1.2530000000000001</v>
      </c>
      <c r="R609" s="64">
        <f t="shared" ref="R609" si="530">Q609*J609</f>
        <v>922.20800000000008</v>
      </c>
    </row>
    <row r="610" spans="2:18" s="53" customFormat="1" x14ac:dyDescent="0.3">
      <c r="B610" s="54" t="str">
        <f>IF(TRIM(G610)&lt;&gt;"",COUNTA($G$66:G610)&amp;"","")</f>
        <v/>
      </c>
      <c r="C610" s="161" t="s">
        <v>181</v>
      </c>
      <c r="D610" s="161"/>
      <c r="E610" s="161"/>
      <c r="F610" s="38" t="s">
        <v>309</v>
      </c>
      <c r="G610" s="120"/>
      <c r="H610" s="121"/>
      <c r="I610" s="121"/>
      <c r="J610" s="8"/>
      <c r="K610" s="112"/>
      <c r="L610" s="8"/>
      <c r="M610" s="8"/>
      <c r="N610" s="8"/>
      <c r="O610" s="91"/>
      <c r="P610" s="8"/>
      <c r="Q610" s="8"/>
      <c r="R610" s="64"/>
    </row>
    <row r="611" spans="2:18" s="53" customFormat="1" ht="27.6" x14ac:dyDescent="0.3">
      <c r="B611" s="54" t="str">
        <f>IF(TRIM(G611)&lt;&gt;"",COUNTA($G$66:G611)&amp;"","")</f>
        <v>357</v>
      </c>
      <c r="C611" s="162"/>
      <c r="D611" s="162"/>
      <c r="E611" s="162"/>
      <c r="F611" s="157" t="s">
        <v>325</v>
      </c>
      <c r="G611" s="122">
        <v>1</v>
      </c>
      <c r="H611" s="123">
        <v>830</v>
      </c>
      <c r="I611" s="123"/>
      <c r="J611" s="5">
        <f t="shared" ref="J611" si="531">G611*H611</f>
        <v>830</v>
      </c>
      <c r="K611" s="132" t="s">
        <v>46</v>
      </c>
      <c r="L611" s="130">
        <v>1.2E-2</v>
      </c>
      <c r="M611" s="132">
        <v>53</v>
      </c>
      <c r="N611" s="126">
        <f t="shared" ref="N611" si="532">M611*L611</f>
        <v>0.63600000000000001</v>
      </c>
      <c r="O611" s="133">
        <v>0.75</v>
      </c>
      <c r="P611" s="125">
        <v>0</v>
      </c>
      <c r="Q611" s="126">
        <f t="shared" ref="Q611" si="533">P611+O611+N611</f>
        <v>1.3860000000000001</v>
      </c>
      <c r="R611" s="64">
        <f t="shared" ref="R611" si="534">Q611*J611</f>
        <v>1150.3800000000001</v>
      </c>
    </row>
    <row r="612" spans="2:18" ht="14.4" thickBot="1" x14ac:dyDescent="0.35">
      <c r="B612" s="7" t="str">
        <f>IF(TRIM(H612)&lt;&gt;"",COUNTA($H$66:H612)&amp;"","")</f>
        <v/>
      </c>
      <c r="C612" s="1"/>
      <c r="D612" s="1"/>
      <c r="E612" s="1"/>
      <c r="F612" s="24" t="s">
        <v>7</v>
      </c>
      <c r="G612" s="45"/>
      <c r="H612" s="49"/>
      <c r="I612" s="34"/>
      <c r="J612" s="34"/>
      <c r="K612" s="34"/>
      <c r="L612" s="51"/>
      <c r="M612" s="51"/>
      <c r="N612" s="26"/>
      <c r="O612" s="92"/>
      <c r="P612" s="51"/>
      <c r="Q612" s="26"/>
      <c r="R612" s="66">
        <f>SUM(R597:R611)</f>
        <v>10000.314000000002</v>
      </c>
    </row>
    <row r="613" spans="2:18" x14ac:dyDescent="0.3">
      <c r="B613" s="7" t="str">
        <f>IF(TRIM(H613)&lt;&gt;"",COUNTA($H$66:H613)&amp;"","")</f>
        <v/>
      </c>
      <c r="C613" s="1"/>
      <c r="D613" s="1"/>
      <c r="E613" s="1"/>
      <c r="F613" s="24"/>
      <c r="G613" s="116"/>
      <c r="H613" s="50"/>
      <c r="I613" s="35"/>
      <c r="J613" s="35"/>
      <c r="K613" s="35"/>
      <c r="L613" s="52"/>
      <c r="M613" s="52"/>
      <c r="N613" s="36"/>
      <c r="O613" s="93"/>
      <c r="P613" s="52"/>
      <c r="Q613" s="36"/>
      <c r="R613" s="68"/>
    </row>
    <row r="614" spans="2:18" x14ac:dyDescent="0.3">
      <c r="B614" s="7" t="str">
        <f>IF(TRIM(H614)&lt;&gt;"",COUNTA($H$66:H614)&amp;"","")</f>
        <v/>
      </c>
      <c r="C614" s="1"/>
      <c r="D614" s="1"/>
      <c r="E614" s="1"/>
      <c r="F614" s="24"/>
      <c r="G614" s="24"/>
      <c r="H614" s="42"/>
      <c r="I614" s="5"/>
      <c r="J614" s="5"/>
      <c r="K614" s="5"/>
      <c r="L614" s="8"/>
      <c r="M614" s="8"/>
      <c r="N614" s="37"/>
      <c r="O614" s="94"/>
      <c r="P614" s="8"/>
      <c r="Q614" s="37"/>
      <c r="R614" s="69"/>
    </row>
    <row r="615" spans="2:18" x14ac:dyDescent="0.3">
      <c r="B615" s="19" t="str">
        <f>IF(TRIM(H615)&lt;&gt;"",COUNTA($H$66:H615)&amp;"","")</f>
        <v/>
      </c>
      <c r="C615" s="20"/>
      <c r="D615" s="20"/>
      <c r="E615" s="4">
        <v>90000</v>
      </c>
      <c r="F615" s="3" t="s">
        <v>8</v>
      </c>
      <c r="G615" s="48"/>
      <c r="H615" s="117"/>
      <c r="I615" s="20"/>
      <c r="J615" s="20"/>
      <c r="K615" s="20"/>
      <c r="L615" s="20"/>
      <c r="M615" s="20"/>
      <c r="N615" s="20"/>
      <c r="O615" s="95"/>
      <c r="P615" s="20"/>
      <c r="Q615" s="20"/>
      <c r="R615" s="63"/>
    </row>
    <row r="616" spans="2:18" s="32" customFormat="1" x14ac:dyDescent="0.3">
      <c r="B616" s="10" t="str">
        <f>IF(TRIM(H616)&lt;&gt;"",COUNTA($H$66:H616)&amp;"","")</f>
        <v>366</v>
      </c>
      <c r="C616" s="164" t="s">
        <v>181</v>
      </c>
      <c r="D616" s="166"/>
      <c r="E616" s="166"/>
      <c r="F616" s="119" t="s">
        <v>92</v>
      </c>
      <c r="G616" s="1">
        <v>1</v>
      </c>
      <c r="H616" s="122">
        <v>570</v>
      </c>
      <c r="I616" s="123"/>
      <c r="J616" s="5">
        <f t="shared" ref="J616:J621" si="535">G616*H616</f>
        <v>570</v>
      </c>
      <c r="K616" s="6" t="s">
        <v>46</v>
      </c>
      <c r="L616" s="124">
        <v>0.04</v>
      </c>
      <c r="M616" s="132">
        <v>53</v>
      </c>
      <c r="N616" s="127">
        <f t="shared" ref="N616:N621" si="536">M616*L616</f>
        <v>2.12</v>
      </c>
      <c r="O616" s="127">
        <v>8.25</v>
      </c>
      <c r="P616" s="125">
        <v>0</v>
      </c>
      <c r="Q616" s="140">
        <f t="shared" ref="Q616:Q621" si="537">(P616+O616+N616)</f>
        <v>10.370000000000001</v>
      </c>
      <c r="R616" s="64">
        <f t="shared" ref="R616:R621" si="538">Q616*J616</f>
        <v>5910.9000000000005</v>
      </c>
    </row>
    <row r="617" spans="2:18" x14ac:dyDescent="0.3">
      <c r="B617" s="10" t="str">
        <f>IF(TRIM(H617)&lt;&gt;"",COUNTA($H$66:H617)&amp;"","")</f>
        <v>367</v>
      </c>
      <c r="C617" s="167"/>
      <c r="D617" s="167"/>
      <c r="E617" s="167"/>
      <c r="F617" s="119" t="s">
        <v>94</v>
      </c>
      <c r="G617" s="1">
        <v>1</v>
      </c>
      <c r="H617" s="122">
        <v>105</v>
      </c>
      <c r="I617" s="123"/>
      <c r="J617" s="5">
        <f t="shared" ref="J617" si="539">G617*H617</f>
        <v>105</v>
      </c>
      <c r="K617" s="6" t="s">
        <v>73</v>
      </c>
      <c r="L617" s="124">
        <v>0.04</v>
      </c>
      <c r="M617" s="132">
        <v>53</v>
      </c>
      <c r="N617" s="127">
        <f t="shared" ref="N617" si="540">M617*L617</f>
        <v>2.12</v>
      </c>
      <c r="O617" s="127">
        <v>4.95</v>
      </c>
      <c r="P617" s="125">
        <v>0</v>
      </c>
      <c r="Q617" s="140">
        <f t="shared" ref="Q617" si="541">(P617+O617+N617)</f>
        <v>7.07</v>
      </c>
      <c r="R617" s="64">
        <f t="shared" si="538"/>
        <v>742.35</v>
      </c>
    </row>
    <row r="618" spans="2:18" x14ac:dyDescent="0.3">
      <c r="B618" s="10" t="str">
        <f>IF(TRIM(H618)&lt;&gt;"",COUNTA($H$66:H618)&amp;"","")</f>
        <v>368</v>
      </c>
      <c r="C618" s="167"/>
      <c r="D618" s="167"/>
      <c r="E618" s="167"/>
      <c r="F618" s="119" t="s">
        <v>93</v>
      </c>
      <c r="G618" s="1">
        <v>1</v>
      </c>
      <c r="H618" s="122">
        <v>116</v>
      </c>
      <c r="I618" s="123"/>
      <c r="J618" s="5">
        <f t="shared" si="535"/>
        <v>116</v>
      </c>
      <c r="K618" s="6" t="s">
        <v>73</v>
      </c>
      <c r="L618" s="124">
        <v>0.04</v>
      </c>
      <c r="M618" s="132">
        <v>53</v>
      </c>
      <c r="N618" s="127">
        <f t="shared" si="536"/>
        <v>2.12</v>
      </c>
      <c r="O618" s="127">
        <v>5.25</v>
      </c>
      <c r="P618" s="125">
        <v>0</v>
      </c>
      <c r="Q618" s="140">
        <f t="shared" si="537"/>
        <v>7.37</v>
      </c>
      <c r="R618" s="64">
        <f t="shared" si="538"/>
        <v>854.92</v>
      </c>
    </row>
    <row r="619" spans="2:18" x14ac:dyDescent="0.3">
      <c r="B619" s="10" t="str">
        <f>IF(TRIM(H619)&lt;&gt;"",COUNTA($H$66:H619)&amp;"","")</f>
        <v>369</v>
      </c>
      <c r="C619" s="170"/>
      <c r="D619" s="170"/>
      <c r="E619" s="170"/>
      <c r="F619" s="119" t="s">
        <v>95</v>
      </c>
      <c r="G619" s="1">
        <v>1</v>
      </c>
      <c r="H619" s="122">
        <v>101</v>
      </c>
      <c r="I619" s="123"/>
      <c r="J619" s="5">
        <f t="shared" si="535"/>
        <v>101</v>
      </c>
      <c r="K619" s="6" t="s">
        <v>73</v>
      </c>
      <c r="L619" s="124">
        <v>0.04</v>
      </c>
      <c r="M619" s="132">
        <v>53</v>
      </c>
      <c r="N619" s="127">
        <f t="shared" si="536"/>
        <v>2.12</v>
      </c>
      <c r="O619" s="127">
        <v>6.5</v>
      </c>
      <c r="P619" s="125">
        <v>0</v>
      </c>
      <c r="Q619" s="140">
        <f t="shared" si="537"/>
        <v>8.620000000000001</v>
      </c>
      <c r="R619" s="64">
        <f t="shared" si="538"/>
        <v>870.62000000000012</v>
      </c>
    </row>
    <row r="620" spans="2:18" s="53" customFormat="1" x14ac:dyDescent="0.3">
      <c r="B620" s="54" t="str">
        <f>IF(TRIM(H620)&lt;&gt;"",COUNTA($H$66:H620)&amp;"","")</f>
        <v>370</v>
      </c>
      <c r="C620" s="160" t="s">
        <v>181</v>
      </c>
      <c r="D620" s="160"/>
      <c r="E620" s="160"/>
      <c r="F620" s="119" t="s">
        <v>169</v>
      </c>
      <c r="G620" s="1">
        <v>1</v>
      </c>
      <c r="H620" s="122">
        <v>691</v>
      </c>
      <c r="I620" s="122"/>
      <c r="J620" s="5">
        <f t="shared" si="535"/>
        <v>691</v>
      </c>
      <c r="K620" s="123" t="s">
        <v>73</v>
      </c>
      <c r="L620" s="130">
        <v>8.5000000000000006E-3</v>
      </c>
      <c r="M620" s="132">
        <v>53</v>
      </c>
      <c r="N620" s="127">
        <f t="shared" si="536"/>
        <v>0.45050000000000001</v>
      </c>
      <c r="O620" s="127">
        <v>0.32</v>
      </c>
      <c r="P620" s="125">
        <v>0</v>
      </c>
      <c r="Q620" s="140">
        <f t="shared" si="537"/>
        <v>0.77049999999999996</v>
      </c>
      <c r="R620" s="64">
        <f t="shared" si="538"/>
        <v>532.41549999999995</v>
      </c>
    </row>
    <row r="621" spans="2:18" s="53" customFormat="1" x14ac:dyDescent="0.3">
      <c r="B621" s="54" t="str">
        <f>IF(TRIM(H621)&lt;&gt;"",COUNTA($H$66:H621)&amp;"","")</f>
        <v>371</v>
      </c>
      <c r="C621" s="160"/>
      <c r="D621" s="160"/>
      <c r="E621" s="160"/>
      <c r="F621" s="119" t="s">
        <v>167</v>
      </c>
      <c r="G621" s="1">
        <v>1</v>
      </c>
      <c r="H621" s="122">
        <v>2763</v>
      </c>
      <c r="I621" s="122"/>
      <c r="J621" s="5">
        <f t="shared" si="535"/>
        <v>2763</v>
      </c>
      <c r="K621" s="123" t="s">
        <v>168</v>
      </c>
      <c r="L621" s="130">
        <v>4.0000000000000001E-3</v>
      </c>
      <c r="M621" s="132">
        <v>53</v>
      </c>
      <c r="N621" s="127">
        <f t="shared" si="536"/>
        <v>0.21199999999999999</v>
      </c>
      <c r="O621" s="127">
        <v>0.05</v>
      </c>
      <c r="P621" s="125">
        <v>0</v>
      </c>
      <c r="Q621" s="140">
        <f t="shared" si="537"/>
        <v>0.26200000000000001</v>
      </c>
      <c r="R621" s="64">
        <f t="shared" si="538"/>
        <v>723.90600000000006</v>
      </c>
    </row>
    <row r="622" spans="2:18" x14ac:dyDescent="0.3">
      <c r="B622" s="19" t="str">
        <f>IF(TRIM(H622)&lt;&gt;"",COUNTA($H$66:H622)&amp;"","")</f>
        <v/>
      </c>
      <c r="C622" s="20"/>
      <c r="D622" s="30"/>
      <c r="E622" s="4">
        <v>92600</v>
      </c>
      <c r="F622" s="31" t="s">
        <v>11</v>
      </c>
      <c r="G622" s="48"/>
      <c r="H622" s="117"/>
      <c r="I622" s="20"/>
      <c r="J622" s="20"/>
      <c r="K622" s="20"/>
      <c r="L622" s="20"/>
      <c r="M622" s="20"/>
      <c r="N622" s="20"/>
      <c r="O622" s="95"/>
      <c r="P622" s="20"/>
      <c r="Q622" s="20"/>
      <c r="R622" s="63"/>
    </row>
    <row r="623" spans="2:18" s="53" customFormat="1" ht="15" customHeight="1" x14ac:dyDescent="0.3">
      <c r="B623" s="54" t="str">
        <f>IF(TRIM(H623)&lt;&gt;"",COUNTA($H$66:H623)&amp;"","")</f>
        <v/>
      </c>
      <c r="C623" s="160" t="s">
        <v>181</v>
      </c>
      <c r="D623" s="161"/>
      <c r="E623" s="161"/>
      <c r="F623" s="131" t="s">
        <v>75</v>
      </c>
      <c r="G623" s="131"/>
      <c r="H623" s="120"/>
      <c r="I623" s="121"/>
      <c r="J623" s="121"/>
      <c r="K623" s="121"/>
      <c r="L623" s="8"/>
      <c r="M623" s="112"/>
      <c r="N623" s="91"/>
      <c r="O623" s="91"/>
      <c r="P623" s="8"/>
      <c r="Q623" s="112"/>
      <c r="R623" s="64"/>
    </row>
    <row r="624" spans="2:18" s="53" customFormat="1" ht="27.6" x14ac:dyDescent="0.3">
      <c r="B624" s="54" t="str">
        <f>IF(TRIM(H624)&lt;&gt;"",COUNTA($H$66:H624)&amp;"","")</f>
        <v>372</v>
      </c>
      <c r="C624" s="160"/>
      <c r="D624" s="163"/>
      <c r="E624" s="163"/>
      <c r="F624" s="119" t="s">
        <v>159</v>
      </c>
      <c r="G624" s="1">
        <v>1</v>
      </c>
      <c r="H624" s="122">
        <v>485</v>
      </c>
      <c r="I624" s="123"/>
      <c r="J624" s="5">
        <f>G624*H624</f>
        <v>485</v>
      </c>
      <c r="K624" s="123" t="s">
        <v>46</v>
      </c>
      <c r="L624" s="130">
        <v>4.3999999999999997E-2</v>
      </c>
      <c r="M624" s="132">
        <v>53</v>
      </c>
      <c r="N624" s="126">
        <f t="shared" ref="N624" si="542">M624*L624</f>
        <v>2.3319999999999999</v>
      </c>
      <c r="O624" s="133">
        <v>1.05</v>
      </c>
      <c r="P624" s="125">
        <v>0</v>
      </c>
      <c r="Q624" s="126">
        <f t="shared" ref="Q624" si="543">P624+O624+N624</f>
        <v>3.3819999999999997</v>
      </c>
      <c r="R624" s="64">
        <f t="shared" ref="R624" si="544">Q624*J624</f>
        <v>1640.2699999999998</v>
      </c>
    </row>
    <row r="625" spans="2:18" x14ac:dyDescent="0.3">
      <c r="B625" s="7" t="str">
        <f>IF(TRIM(H625)&lt;&gt;"",COUNTA($H$66:H625)&amp;"","")</f>
        <v/>
      </c>
      <c r="C625" s="160" t="s">
        <v>181</v>
      </c>
      <c r="D625" s="166"/>
      <c r="E625" s="166"/>
      <c r="F625" s="38" t="s">
        <v>309</v>
      </c>
      <c r="G625" s="2"/>
      <c r="H625" s="42"/>
      <c r="I625" s="5"/>
      <c r="J625" s="5"/>
      <c r="K625" s="5"/>
      <c r="L625" s="8"/>
      <c r="M625" s="8"/>
      <c r="N625" s="8"/>
      <c r="O625" s="91"/>
      <c r="P625" s="8"/>
      <c r="Q625" s="8"/>
      <c r="R625" s="64"/>
    </row>
    <row r="626" spans="2:18" s="32" customFormat="1" ht="27.6" x14ac:dyDescent="0.3">
      <c r="B626" s="7" t="str">
        <f>IF(TRIM(H626)&lt;&gt;"",COUNTA($H$66:H626)&amp;"","")</f>
        <v>373</v>
      </c>
      <c r="C626" s="160"/>
      <c r="D626" s="167"/>
      <c r="E626" s="167"/>
      <c r="F626" s="113" t="s">
        <v>158</v>
      </c>
      <c r="G626" s="1">
        <v>1</v>
      </c>
      <c r="H626" s="122">
        <v>843</v>
      </c>
      <c r="I626" s="123"/>
      <c r="J626" s="5">
        <f>G626*H626</f>
        <v>843</v>
      </c>
      <c r="K626" s="5" t="s">
        <v>46</v>
      </c>
      <c r="L626" s="130">
        <v>1.2999999999999999E-2</v>
      </c>
      <c r="M626" s="132">
        <v>53</v>
      </c>
      <c r="N626" s="126">
        <f t="shared" ref="N626" si="545">M626*L626</f>
        <v>0.68899999999999995</v>
      </c>
      <c r="O626" s="133">
        <v>0.85</v>
      </c>
      <c r="P626" s="125">
        <v>0</v>
      </c>
      <c r="Q626" s="126">
        <f t="shared" ref="Q626" si="546">P626+O626+N626</f>
        <v>1.5389999999999999</v>
      </c>
      <c r="R626" s="64">
        <f t="shared" ref="R626" si="547">Q626*J626</f>
        <v>1297.377</v>
      </c>
    </row>
    <row r="627" spans="2:18" x14ac:dyDescent="0.3">
      <c r="B627" s="7" t="str">
        <f>IF(TRIM(H627)&lt;&gt;"",COUNTA($H$66:H627)&amp;"","")</f>
        <v/>
      </c>
      <c r="C627" s="160" t="s">
        <v>181</v>
      </c>
      <c r="D627" s="166"/>
      <c r="E627" s="166"/>
      <c r="F627" s="38" t="s">
        <v>96</v>
      </c>
      <c r="G627" s="2"/>
      <c r="H627" s="42"/>
      <c r="I627" s="5"/>
      <c r="J627" s="5"/>
      <c r="K627" s="5"/>
      <c r="L627" s="8"/>
      <c r="M627" s="8"/>
      <c r="N627" s="8"/>
      <c r="O627" s="91"/>
      <c r="P627" s="8"/>
      <c r="Q627" s="8"/>
      <c r="R627" s="64"/>
    </row>
    <row r="628" spans="2:18" s="32" customFormat="1" ht="27.6" x14ac:dyDescent="0.3">
      <c r="B628" s="7" t="str">
        <f>IF(TRIM(H628)&lt;&gt;"",COUNTA($H$66:H628)&amp;"","")</f>
        <v>374</v>
      </c>
      <c r="C628" s="160"/>
      <c r="D628" s="167"/>
      <c r="E628" s="167"/>
      <c r="F628" s="113" t="s">
        <v>160</v>
      </c>
      <c r="G628" s="1">
        <v>1</v>
      </c>
      <c r="H628" s="44">
        <v>514</v>
      </c>
      <c r="I628" s="6"/>
      <c r="J628" s="5">
        <f>G628*H628</f>
        <v>514</v>
      </c>
      <c r="K628" s="5" t="s">
        <v>46</v>
      </c>
      <c r="L628" s="130">
        <v>1.2999999999999999E-2</v>
      </c>
      <c r="M628" s="132">
        <v>53</v>
      </c>
      <c r="N628" s="126">
        <f t="shared" ref="N628" si="548">M628*L628</f>
        <v>0.68899999999999995</v>
      </c>
      <c r="O628" s="133">
        <v>0.85</v>
      </c>
      <c r="P628" s="125">
        <v>0</v>
      </c>
      <c r="Q628" s="126">
        <f t="shared" ref="Q628" si="549">P628+O628+N628</f>
        <v>1.5389999999999999</v>
      </c>
      <c r="R628" s="64">
        <f t="shared" ref="R628" si="550">Q628*J628</f>
        <v>791.04599999999994</v>
      </c>
    </row>
    <row r="629" spans="2:18" x14ac:dyDescent="0.3">
      <c r="B629" s="19" t="str">
        <f>IF(TRIM(H629)&lt;&gt;"",COUNTA($H$66:H629)&amp;"","")</f>
        <v/>
      </c>
      <c r="C629" s="20"/>
      <c r="D629" s="30"/>
      <c r="E629" s="4">
        <v>99100</v>
      </c>
      <c r="F629" s="31" t="s">
        <v>14</v>
      </c>
      <c r="G629" s="48"/>
      <c r="H629" s="117"/>
      <c r="I629" s="20"/>
      <c r="J629" s="20"/>
      <c r="K629" s="20"/>
      <c r="L629" s="20"/>
      <c r="M629" s="20"/>
      <c r="N629" s="20"/>
      <c r="O629" s="95"/>
      <c r="P629" s="20"/>
      <c r="Q629" s="20"/>
      <c r="R629" s="63"/>
    </row>
    <row r="630" spans="2:18" x14ac:dyDescent="0.3">
      <c r="B630" s="7" t="str">
        <f>IF(TRIM(H630)&lt;&gt;"",COUNTA($H$66:H630)&amp;"","")</f>
        <v>375</v>
      </c>
      <c r="C630" s="166" t="s">
        <v>181</v>
      </c>
      <c r="D630" s="166"/>
      <c r="E630" s="166"/>
      <c r="F630" s="113" t="s">
        <v>97</v>
      </c>
      <c r="G630" s="1">
        <v>1</v>
      </c>
      <c r="H630" s="44">
        <v>342</v>
      </c>
      <c r="I630" s="137"/>
      <c r="J630" s="5">
        <f t="shared" ref="J630:J632" si="551">G630*H630</f>
        <v>342</v>
      </c>
      <c r="K630" s="6" t="s">
        <v>46</v>
      </c>
      <c r="L630" s="130">
        <v>3.5000000000000003E-2</v>
      </c>
      <c r="M630" s="132">
        <v>53</v>
      </c>
      <c r="N630" s="126">
        <f t="shared" ref="N630:N632" si="552">M630*L630</f>
        <v>1.8550000000000002</v>
      </c>
      <c r="O630" s="133">
        <v>0.53</v>
      </c>
      <c r="P630" s="125">
        <v>0</v>
      </c>
      <c r="Q630" s="126">
        <f t="shared" ref="Q630:Q632" si="553">P630+O630+N630</f>
        <v>2.3850000000000002</v>
      </c>
      <c r="R630" s="64">
        <f>Q630*J630</f>
        <v>815.67000000000007</v>
      </c>
    </row>
    <row r="631" spans="2:18" x14ac:dyDescent="0.3">
      <c r="B631" s="7" t="str">
        <f>IF(TRIM(H631)&lt;&gt;"",COUNTA($H$66:H631)&amp;"","")</f>
        <v>376</v>
      </c>
      <c r="C631" s="167"/>
      <c r="D631" s="167"/>
      <c r="E631" s="167"/>
      <c r="F631" s="113" t="s">
        <v>77</v>
      </c>
      <c r="G631" s="1">
        <v>1</v>
      </c>
      <c r="H631" s="44">
        <v>1530</v>
      </c>
      <c r="I631" s="137"/>
      <c r="J631" s="5">
        <f t="shared" si="551"/>
        <v>1530</v>
      </c>
      <c r="K631" s="6" t="s">
        <v>46</v>
      </c>
      <c r="L631" s="111">
        <v>2.3E-2</v>
      </c>
      <c r="M631" s="132">
        <v>53</v>
      </c>
      <c r="N631" s="126">
        <f t="shared" si="552"/>
        <v>1.2190000000000001</v>
      </c>
      <c r="O631" s="127">
        <v>0.23</v>
      </c>
      <c r="P631" s="125">
        <v>0</v>
      </c>
      <c r="Q631" s="126">
        <f t="shared" si="553"/>
        <v>1.4490000000000001</v>
      </c>
      <c r="R631" s="64">
        <f>Q631*J631</f>
        <v>2216.9700000000003</v>
      </c>
    </row>
    <row r="632" spans="2:18" x14ac:dyDescent="0.3">
      <c r="B632" s="7" t="str">
        <f>IF(TRIM(H632)&lt;&gt;"",COUNTA($H$66:H632)&amp;"","")</f>
        <v>377</v>
      </c>
      <c r="C632" s="167"/>
      <c r="D632" s="167"/>
      <c r="E632" s="167"/>
      <c r="F632" s="60" t="s">
        <v>79</v>
      </c>
      <c r="G632" s="1">
        <v>1</v>
      </c>
      <c r="H632" s="44">
        <v>485</v>
      </c>
      <c r="I632" s="123"/>
      <c r="J632" s="5">
        <f t="shared" si="551"/>
        <v>485</v>
      </c>
      <c r="K632" s="123" t="s">
        <v>46</v>
      </c>
      <c r="L632" s="111">
        <v>2.3E-2</v>
      </c>
      <c r="M632" s="132">
        <v>53</v>
      </c>
      <c r="N632" s="126">
        <f t="shared" si="552"/>
        <v>1.2190000000000001</v>
      </c>
      <c r="O632" s="127">
        <v>0.23</v>
      </c>
      <c r="P632" s="125">
        <v>0</v>
      </c>
      <c r="Q632" s="126">
        <f t="shared" si="553"/>
        <v>1.4490000000000001</v>
      </c>
      <c r="R632" s="64">
        <f>Q632*J632</f>
        <v>702.76499999999999</v>
      </c>
    </row>
    <row r="633" spans="2:18" x14ac:dyDescent="0.3">
      <c r="B633" s="7" t="str">
        <f>IF(TRIM(H633)&lt;&gt;"",COUNTA($H$66:H633)&amp;"","")</f>
        <v/>
      </c>
      <c r="C633" s="167"/>
      <c r="D633" s="167"/>
      <c r="E633" s="167"/>
      <c r="F633" s="38" t="s">
        <v>80</v>
      </c>
      <c r="G633" s="138"/>
      <c r="H633" s="44"/>
      <c r="I633" s="137"/>
      <c r="J633" s="137"/>
      <c r="K633" s="6"/>
      <c r="L633" s="8"/>
      <c r="M633" s="8"/>
      <c r="N633" s="33"/>
      <c r="O633" s="91"/>
      <c r="P633" s="8"/>
      <c r="Q633" s="33"/>
      <c r="R633" s="64"/>
    </row>
    <row r="634" spans="2:18" x14ac:dyDescent="0.3">
      <c r="B634" s="7" t="str">
        <f>IF(TRIM(H634)&lt;&gt;"",COUNTA($H$66:H634)&amp;"","")</f>
        <v>378</v>
      </c>
      <c r="C634" s="167"/>
      <c r="D634" s="167"/>
      <c r="E634" s="167"/>
      <c r="F634" s="60" t="s">
        <v>81</v>
      </c>
      <c r="G634" s="1">
        <v>1</v>
      </c>
      <c r="H634" s="121">
        <v>569</v>
      </c>
      <c r="I634" s="123"/>
      <c r="J634" s="5">
        <f t="shared" ref="J634:J637" si="554">G634*H634</f>
        <v>569</v>
      </c>
      <c r="K634" s="123" t="s">
        <v>46</v>
      </c>
      <c r="L634" s="124">
        <v>3.2000000000000001E-2</v>
      </c>
      <c r="M634" s="132">
        <v>53</v>
      </c>
      <c r="N634" s="127">
        <f t="shared" ref="N634:N637" si="555">M634*L634</f>
        <v>1.696</v>
      </c>
      <c r="O634" s="127">
        <v>0.32</v>
      </c>
      <c r="P634" s="125">
        <v>0</v>
      </c>
      <c r="Q634" s="126">
        <f t="shared" ref="Q634" si="556">(P634+O634+N634)</f>
        <v>2.016</v>
      </c>
      <c r="R634" s="64">
        <f>Q634*J634</f>
        <v>1147.104</v>
      </c>
    </row>
    <row r="635" spans="2:18" x14ac:dyDescent="0.3">
      <c r="B635" s="7" t="str">
        <f>IF(TRIM(H635)&lt;&gt;"",COUNTA($H$66:H635)&amp;"","")</f>
        <v>379</v>
      </c>
      <c r="C635" s="167"/>
      <c r="D635" s="167"/>
      <c r="E635" s="167"/>
      <c r="F635" s="119" t="s">
        <v>99</v>
      </c>
      <c r="G635" s="1">
        <v>1</v>
      </c>
      <c r="H635" s="122">
        <v>105</v>
      </c>
      <c r="I635" s="123"/>
      <c r="J635" s="5">
        <f t="shared" ref="J635" si="557">G635*H635</f>
        <v>105</v>
      </c>
      <c r="K635" s="123" t="s">
        <v>73</v>
      </c>
      <c r="L635" s="130">
        <f>(0.035*0.333)</f>
        <v>1.1655000000000002E-2</v>
      </c>
      <c r="M635" s="132">
        <v>53</v>
      </c>
      <c r="N635" s="126">
        <f t="shared" ref="N635" si="558">M635*L635</f>
        <v>0.61771500000000013</v>
      </c>
      <c r="O635" s="133">
        <f>(0.53*0.333)</f>
        <v>0.17649000000000001</v>
      </c>
      <c r="P635" s="125">
        <v>0</v>
      </c>
      <c r="Q635" s="126">
        <f t="shared" ref="Q635" si="559">P635+O635+N635</f>
        <v>0.79420500000000016</v>
      </c>
      <c r="R635" s="64">
        <f>Q635*J635</f>
        <v>83.391525000000016</v>
      </c>
    </row>
    <row r="636" spans="2:18" x14ac:dyDescent="0.3">
      <c r="B636" s="7" t="str">
        <f>IF(TRIM(H636)&lt;&gt;"",COUNTA($H$66:H636)&amp;"","")</f>
        <v>380</v>
      </c>
      <c r="C636" s="167"/>
      <c r="D636" s="167"/>
      <c r="E636" s="167"/>
      <c r="F636" s="119" t="s">
        <v>98</v>
      </c>
      <c r="G636" s="1">
        <v>1</v>
      </c>
      <c r="H636" s="122">
        <v>116</v>
      </c>
      <c r="I636" s="123"/>
      <c r="J636" s="5">
        <f t="shared" si="554"/>
        <v>116</v>
      </c>
      <c r="K636" s="123" t="s">
        <v>73</v>
      </c>
      <c r="L636" s="130">
        <f>(0.035*0.666)</f>
        <v>2.3310000000000004E-2</v>
      </c>
      <c r="M636" s="132">
        <v>53</v>
      </c>
      <c r="N636" s="126">
        <f t="shared" si="555"/>
        <v>1.2354300000000003</v>
      </c>
      <c r="O636" s="133">
        <f>(0.53*0.666)</f>
        <v>0.35298000000000002</v>
      </c>
      <c r="P636" s="125">
        <v>0</v>
      </c>
      <c r="Q636" s="126">
        <f t="shared" ref="Q636:Q637" si="560">P636+O636+N636</f>
        <v>1.5884100000000003</v>
      </c>
      <c r="R636" s="64">
        <f>Q636*J636</f>
        <v>184.25556000000003</v>
      </c>
    </row>
    <row r="637" spans="2:18" s="32" customFormat="1" x14ac:dyDescent="0.3">
      <c r="B637" s="7" t="str">
        <f>IF(TRIM(H637)&lt;&gt;"",COUNTA($H$66:H637)&amp;"","")</f>
        <v>381</v>
      </c>
      <c r="C637" s="170"/>
      <c r="D637" s="170"/>
      <c r="E637" s="170"/>
      <c r="F637" s="119" t="s">
        <v>100</v>
      </c>
      <c r="G637" s="1">
        <v>1</v>
      </c>
      <c r="H637" s="122">
        <v>101</v>
      </c>
      <c r="I637" s="123"/>
      <c r="J637" s="5">
        <f t="shared" si="554"/>
        <v>101</v>
      </c>
      <c r="K637" s="123" t="s">
        <v>73</v>
      </c>
      <c r="L637" s="130">
        <f>(0.035*1)</f>
        <v>3.5000000000000003E-2</v>
      </c>
      <c r="M637" s="132">
        <v>53</v>
      </c>
      <c r="N637" s="126">
        <f t="shared" si="555"/>
        <v>1.8550000000000002</v>
      </c>
      <c r="O637" s="133">
        <f>(0.53*1)</f>
        <v>0.53</v>
      </c>
      <c r="P637" s="125">
        <v>0</v>
      </c>
      <c r="Q637" s="126">
        <f t="shared" si="560"/>
        <v>2.3850000000000002</v>
      </c>
      <c r="R637" s="64">
        <f>Q637*J637</f>
        <v>240.88500000000002</v>
      </c>
    </row>
    <row r="638" spans="2:18" ht="14.4" thickBot="1" x14ac:dyDescent="0.35">
      <c r="B638" s="7" t="str">
        <f>IF(TRIM(H638)&lt;&gt;"",COUNTA($H$66:H638)&amp;"","")</f>
        <v/>
      </c>
      <c r="C638" s="1"/>
      <c r="D638" s="1"/>
      <c r="E638" s="1"/>
      <c r="F638" s="24" t="s">
        <v>7</v>
      </c>
      <c r="G638" s="45"/>
      <c r="H638" s="49"/>
      <c r="I638" s="34"/>
      <c r="J638" s="34"/>
      <c r="K638" s="34"/>
      <c r="L638" s="51"/>
      <c r="M638" s="51"/>
      <c r="N638" s="26"/>
      <c r="O638" s="92"/>
      <c r="P638" s="51"/>
      <c r="Q638" s="26"/>
      <c r="R638" s="66">
        <f>SUM(R616:R637)</f>
        <v>18754.845584999999</v>
      </c>
    </row>
    <row r="639" spans="2:18" x14ac:dyDescent="0.3">
      <c r="B639" s="7" t="str">
        <f>IF(TRIM(H639)&lt;&gt;"",COUNTA($H$66:H639)&amp;"","")</f>
        <v/>
      </c>
      <c r="C639" s="1"/>
      <c r="D639" s="1"/>
      <c r="E639" s="1"/>
      <c r="F639" s="24"/>
      <c r="G639" s="116"/>
      <c r="H639" s="50"/>
      <c r="I639" s="35"/>
      <c r="J639" s="35"/>
      <c r="K639" s="35"/>
      <c r="L639" s="52"/>
      <c r="M639" s="52"/>
      <c r="N639" s="36"/>
      <c r="O639" s="93"/>
      <c r="P639" s="52"/>
      <c r="Q639" s="36"/>
      <c r="R639" s="68"/>
    </row>
    <row r="640" spans="2:18" x14ac:dyDescent="0.3">
      <c r="B640" s="7" t="str">
        <f>IF(TRIM(H640)&lt;&gt;"",COUNTA($H$66:H640)&amp;"","")</f>
        <v/>
      </c>
      <c r="C640" s="1"/>
      <c r="D640" s="1"/>
      <c r="E640" s="1"/>
      <c r="F640" s="24"/>
      <c r="G640" s="24"/>
      <c r="H640" s="42"/>
      <c r="I640" s="5"/>
      <c r="J640" s="5"/>
      <c r="K640" s="5"/>
      <c r="L640" s="8"/>
      <c r="M640" s="8"/>
      <c r="N640" s="37"/>
      <c r="O640" s="94"/>
      <c r="P640" s="8"/>
      <c r="Q640" s="37"/>
      <c r="R640" s="69"/>
    </row>
    <row r="641" spans="2:18" x14ac:dyDescent="0.3">
      <c r="B641" s="19" t="str">
        <f>IF(TRIM(H641)&lt;&gt;"",COUNTA($H$66:H641)&amp;"","")</f>
        <v>382</v>
      </c>
      <c r="C641" s="20"/>
      <c r="D641" s="20"/>
      <c r="E641" s="20"/>
      <c r="F641" s="118" t="s">
        <v>101</v>
      </c>
      <c r="G641" s="158">
        <v>3</v>
      </c>
      <c r="H641" s="158">
        <v>2336</v>
      </c>
      <c r="I641" s="158"/>
      <c r="J641" s="158">
        <f t="shared" ref="J641" si="561">G641*H641</f>
        <v>7008</v>
      </c>
      <c r="K641" s="158" t="s">
        <v>46</v>
      </c>
      <c r="L641" s="124"/>
      <c r="M641" s="128"/>
      <c r="N641" s="126"/>
      <c r="O641" s="127"/>
      <c r="P641" s="125"/>
      <c r="Q641" s="126"/>
      <c r="R641" s="64"/>
    </row>
    <row r="642" spans="2:18" x14ac:dyDescent="0.3">
      <c r="B642" s="19" t="str">
        <f>IF(TRIM(H642)&lt;&gt;"",COUNTA($H$66:H642)&amp;"","")</f>
        <v/>
      </c>
      <c r="C642" s="20"/>
      <c r="D642" s="20"/>
      <c r="E642" s="4">
        <v>40000</v>
      </c>
      <c r="F642" s="3" t="s">
        <v>12</v>
      </c>
      <c r="G642" s="48"/>
      <c r="H642" s="117"/>
      <c r="I642" s="20"/>
      <c r="J642" s="20"/>
      <c r="K642" s="20"/>
      <c r="L642" s="20"/>
      <c r="M642" s="20"/>
      <c r="N642" s="20"/>
      <c r="O642" s="95"/>
      <c r="P642" s="20"/>
      <c r="Q642" s="20"/>
      <c r="R642" s="63"/>
    </row>
    <row r="643" spans="2:18" x14ac:dyDescent="0.3">
      <c r="B643" s="19" t="str">
        <f>IF(TRIM(H643)&lt;&gt;"",COUNTA($H$66:H643)&amp;"","")</f>
        <v/>
      </c>
      <c r="C643" s="20"/>
      <c r="D643" s="30"/>
      <c r="E643" s="4">
        <v>42000</v>
      </c>
      <c r="F643" s="31" t="s">
        <v>13</v>
      </c>
      <c r="G643" s="48"/>
      <c r="H643" s="117"/>
      <c r="I643" s="20"/>
      <c r="J643" s="20"/>
      <c r="K643" s="20"/>
      <c r="L643" s="20"/>
      <c r="M643" s="20"/>
      <c r="N643" s="20"/>
      <c r="O643" s="95"/>
      <c r="P643" s="20"/>
      <c r="Q643" s="20"/>
      <c r="R643" s="63"/>
    </row>
    <row r="644" spans="2:18" x14ac:dyDescent="0.3">
      <c r="B644" s="7" t="str">
        <f>IF(TRIM(H644)&lt;&gt;"",COUNTA($H$66:H644)&amp;"","")</f>
        <v>383</v>
      </c>
      <c r="C644" s="164" t="s">
        <v>182</v>
      </c>
      <c r="D644" s="166"/>
      <c r="E644" s="166"/>
      <c r="F644" s="119" t="s">
        <v>72</v>
      </c>
      <c r="G644" s="1">
        <v>3</v>
      </c>
      <c r="H644" s="122">
        <v>430</v>
      </c>
      <c r="I644" s="123"/>
      <c r="J644" s="5">
        <f t="shared" ref="J644:J645" si="562">G644*H644</f>
        <v>1290</v>
      </c>
      <c r="K644" s="6" t="s">
        <v>46</v>
      </c>
      <c r="L644" s="124">
        <v>0.38100000000000001</v>
      </c>
      <c r="M644" s="128">
        <v>53</v>
      </c>
      <c r="N644" s="126">
        <f t="shared" ref="N644:N645" si="563">M644*L644</f>
        <v>20.193000000000001</v>
      </c>
      <c r="O644" s="127">
        <v>9.57</v>
      </c>
      <c r="P644" s="125">
        <v>0</v>
      </c>
      <c r="Q644" s="126">
        <f t="shared" ref="Q644:Q645" si="564">(P644+O644+N644)*1.4</f>
        <v>41.668199999999999</v>
      </c>
      <c r="R644" s="64">
        <f t="shared" ref="R644:R645" si="565">Q644*J644</f>
        <v>53751.977999999996</v>
      </c>
    </row>
    <row r="645" spans="2:18" s="32" customFormat="1" x14ac:dyDescent="0.3">
      <c r="B645" s="7" t="str">
        <f>IF(TRIM(H645)&lt;&gt;"",COUNTA($H$66:H645)&amp;"","")</f>
        <v>384</v>
      </c>
      <c r="C645" s="170"/>
      <c r="D645" s="170"/>
      <c r="E645" s="170"/>
      <c r="F645" s="119" t="s">
        <v>90</v>
      </c>
      <c r="G645" s="1">
        <v>3</v>
      </c>
      <c r="H645" s="122">
        <v>160</v>
      </c>
      <c r="I645" s="123"/>
      <c r="J645" s="5">
        <f t="shared" si="562"/>
        <v>480</v>
      </c>
      <c r="K645" s="6" t="s">
        <v>73</v>
      </c>
      <c r="L645" s="124">
        <v>0.38100000000000001</v>
      </c>
      <c r="M645" s="128">
        <v>53</v>
      </c>
      <c r="N645" s="126">
        <f t="shared" si="563"/>
        <v>20.193000000000001</v>
      </c>
      <c r="O645" s="127">
        <v>15.25</v>
      </c>
      <c r="P645" s="125">
        <v>0</v>
      </c>
      <c r="Q645" s="126">
        <f t="shared" si="564"/>
        <v>49.620199999999997</v>
      </c>
      <c r="R645" s="64">
        <f t="shared" si="565"/>
        <v>23817.696</v>
      </c>
    </row>
    <row r="646" spans="2:18" ht="14.4" thickBot="1" x14ac:dyDescent="0.35">
      <c r="B646" s="7" t="str">
        <f>IF(TRIM(H646)&lt;&gt;"",COUNTA($H$66:H646)&amp;"","")</f>
        <v/>
      </c>
      <c r="C646" s="1"/>
      <c r="D646" s="1"/>
      <c r="E646" s="1"/>
      <c r="F646" s="24" t="s">
        <v>7</v>
      </c>
      <c r="G646" s="45"/>
      <c r="H646" s="49"/>
      <c r="I646" s="34"/>
      <c r="J646" s="34"/>
      <c r="K646" s="34"/>
      <c r="L646" s="51"/>
      <c r="M646" s="51"/>
      <c r="N646" s="26"/>
      <c r="O646" s="92"/>
      <c r="P646" s="51"/>
      <c r="Q646" s="26"/>
      <c r="R646" s="66">
        <f>SUM(R644:R645)</f>
        <v>77569.673999999999</v>
      </c>
    </row>
    <row r="647" spans="2:18" x14ac:dyDescent="0.3">
      <c r="B647" s="7" t="str">
        <f>IF(TRIM(H647)&lt;&gt;"",COUNTA($H$66:H647)&amp;"","")</f>
        <v/>
      </c>
      <c r="C647" s="1"/>
      <c r="D647" s="1"/>
      <c r="E647" s="1"/>
      <c r="F647" s="2"/>
      <c r="G647" s="115"/>
      <c r="H647" s="50"/>
      <c r="I647" s="35"/>
      <c r="J647" s="35"/>
      <c r="K647" s="35"/>
      <c r="L647" s="52"/>
      <c r="M647" s="52"/>
      <c r="N647" s="36"/>
      <c r="O647" s="93"/>
      <c r="P647" s="52"/>
      <c r="Q647" s="36"/>
      <c r="R647" s="68"/>
    </row>
    <row r="648" spans="2:18" x14ac:dyDescent="0.3">
      <c r="B648" s="7" t="str">
        <f>IF(TRIM(H648)&lt;&gt;"",COUNTA($H$66:H648)&amp;"","")</f>
        <v/>
      </c>
      <c r="C648" s="1"/>
      <c r="D648" s="1"/>
      <c r="E648" s="4"/>
      <c r="F648" s="2"/>
      <c r="G648" s="2"/>
      <c r="H648" s="42"/>
      <c r="I648" s="5"/>
      <c r="J648" s="5"/>
      <c r="K648" s="5"/>
      <c r="L648" s="8"/>
      <c r="M648" s="8"/>
      <c r="N648" s="37"/>
      <c r="O648" s="94"/>
      <c r="P648" s="8"/>
      <c r="Q648" s="37"/>
      <c r="R648" s="69"/>
    </row>
    <row r="649" spans="2:18" s="53" customFormat="1" x14ac:dyDescent="0.3">
      <c r="B649" s="19" t="str">
        <f>IF(TRIM(H649)&lt;&gt;"",COUNTA($H$66:H649)&amp;"","")</f>
        <v/>
      </c>
      <c r="C649" s="20"/>
      <c r="D649" s="30"/>
      <c r="E649" s="4">
        <v>60000</v>
      </c>
      <c r="F649" s="3" t="s">
        <v>187</v>
      </c>
      <c r="G649" s="144"/>
      <c r="H649" s="143"/>
      <c r="I649" s="143"/>
      <c r="J649" s="143"/>
      <c r="K649" s="143"/>
      <c r="L649" s="143"/>
      <c r="M649" s="145"/>
      <c r="N649" s="143"/>
      <c r="O649" s="143"/>
      <c r="P649" s="20"/>
      <c r="Q649" s="20"/>
      <c r="R649" s="63"/>
    </row>
    <row r="650" spans="2:18" s="32" customFormat="1" x14ac:dyDescent="0.3">
      <c r="B650" s="156" t="str">
        <f>IF(TRIM(G650)&lt;&gt;"",COUNTA($G$66:G650)&amp;"","")</f>
        <v/>
      </c>
      <c r="C650" s="143"/>
      <c r="D650" s="146"/>
      <c r="E650" s="155">
        <v>61053</v>
      </c>
      <c r="F650" s="31" t="s">
        <v>299</v>
      </c>
      <c r="G650" s="144"/>
      <c r="H650" s="143"/>
      <c r="I650" s="143"/>
      <c r="J650" s="143"/>
      <c r="K650" s="143"/>
      <c r="L650" s="143"/>
      <c r="M650" s="145"/>
      <c r="N650" s="143"/>
      <c r="O650" s="143"/>
      <c r="P650" s="20"/>
      <c r="Q650" s="20"/>
      <c r="R650" s="63"/>
    </row>
    <row r="651" spans="2:18" s="53" customFormat="1" ht="15" customHeight="1" x14ac:dyDescent="0.3">
      <c r="B651" s="54" t="str">
        <f>IF(TRIM(G651)&lt;&gt;"",COUNTA($G$66:G651)&amp;"","")</f>
        <v>377</v>
      </c>
      <c r="C651" s="168"/>
      <c r="D651" s="168"/>
      <c r="E651" s="168"/>
      <c r="F651" s="60" t="s">
        <v>282</v>
      </c>
      <c r="G651" s="1">
        <v>3</v>
      </c>
      <c r="H651" s="42">
        <v>235</v>
      </c>
      <c r="I651" s="5"/>
      <c r="J651" s="5">
        <f t="shared" ref="J651:J654" si="566">G651*H651</f>
        <v>705</v>
      </c>
      <c r="K651" s="5" t="s">
        <v>73</v>
      </c>
      <c r="L651" s="152">
        <v>1.7000000000000001E-2</v>
      </c>
      <c r="M651" s="132">
        <v>53</v>
      </c>
      <c r="N651" s="126">
        <f t="shared" ref="N651:N654" si="567">M651*L651</f>
        <v>0.90100000000000002</v>
      </c>
      <c r="O651" s="127">
        <v>0.95</v>
      </c>
      <c r="P651" s="125">
        <v>0</v>
      </c>
      <c r="Q651" s="126">
        <f t="shared" ref="Q651:Q654" si="568">P651+O651+N651</f>
        <v>1.851</v>
      </c>
      <c r="R651" s="64">
        <f t="shared" ref="R651:R654" si="569">Q651*J651</f>
        <v>1304.9549999999999</v>
      </c>
    </row>
    <row r="652" spans="2:18" s="53" customFormat="1" x14ac:dyDescent="0.3">
      <c r="B652" s="54" t="str">
        <f>IF(TRIM(G652)&lt;&gt;"",COUNTA($G$66:G652)&amp;"","")</f>
        <v>378</v>
      </c>
      <c r="C652" s="168"/>
      <c r="D652" s="168"/>
      <c r="E652" s="168"/>
      <c r="F652" s="113" t="s">
        <v>280</v>
      </c>
      <c r="G652" s="1">
        <v>3</v>
      </c>
      <c r="H652" s="42">
        <v>110</v>
      </c>
      <c r="I652" s="5"/>
      <c r="J652" s="5">
        <f t="shared" si="566"/>
        <v>330</v>
      </c>
      <c r="K652" s="5" t="s">
        <v>73</v>
      </c>
      <c r="L652" s="152">
        <v>1.7000000000000001E-2</v>
      </c>
      <c r="M652" s="132">
        <v>53</v>
      </c>
      <c r="N652" s="126">
        <f t="shared" si="567"/>
        <v>0.90100000000000002</v>
      </c>
      <c r="O652" s="127">
        <v>1.25</v>
      </c>
      <c r="P652" s="125">
        <v>0</v>
      </c>
      <c r="Q652" s="126">
        <f t="shared" si="568"/>
        <v>2.1509999999999998</v>
      </c>
      <c r="R652" s="64">
        <f t="shared" si="569"/>
        <v>709.82999999999993</v>
      </c>
    </row>
    <row r="653" spans="2:18" s="53" customFormat="1" x14ac:dyDescent="0.3">
      <c r="B653" s="54" t="str">
        <f>IF(TRIM(G653)&lt;&gt;"",COUNTA($G$66:G653)&amp;"","")</f>
        <v>379</v>
      </c>
      <c r="C653" s="168"/>
      <c r="D653" s="168"/>
      <c r="E653" s="168"/>
      <c r="F653" s="113" t="s">
        <v>274</v>
      </c>
      <c r="G653" s="1">
        <v>3</v>
      </c>
      <c r="H653" s="42">
        <v>810</v>
      </c>
      <c r="I653" s="127"/>
      <c r="J653" s="5">
        <f t="shared" si="566"/>
        <v>2430</v>
      </c>
      <c r="K653" s="5" t="s">
        <v>73</v>
      </c>
      <c r="L653" s="152">
        <v>1.7999999999999999E-2</v>
      </c>
      <c r="M653" s="132">
        <v>53</v>
      </c>
      <c r="N653" s="126">
        <f t="shared" si="567"/>
        <v>0.95399999999999996</v>
      </c>
      <c r="O653" s="127">
        <v>1.25</v>
      </c>
      <c r="P653" s="125">
        <v>0</v>
      </c>
      <c r="Q653" s="126">
        <f t="shared" si="568"/>
        <v>2.2039999999999997</v>
      </c>
      <c r="R653" s="64">
        <f t="shared" si="569"/>
        <v>5355.7199999999993</v>
      </c>
    </row>
    <row r="654" spans="2:18" s="53" customFormat="1" x14ac:dyDescent="0.3">
      <c r="B654" s="54" t="str">
        <f>IF(TRIM(G654)&lt;&gt;"",COUNTA($G$66:G654)&amp;"","")</f>
        <v>380</v>
      </c>
      <c r="C654" s="168"/>
      <c r="D654" s="168"/>
      <c r="E654" s="168"/>
      <c r="F654" s="113" t="s">
        <v>298</v>
      </c>
      <c r="G654" s="1">
        <v>3</v>
      </c>
      <c r="H654" s="5">
        <v>154</v>
      </c>
      <c r="I654" s="5"/>
      <c r="J654" s="5">
        <f t="shared" si="566"/>
        <v>462</v>
      </c>
      <c r="K654" s="5" t="s">
        <v>168</v>
      </c>
      <c r="L654" s="152">
        <v>0.55000000000000004</v>
      </c>
      <c r="M654" s="132">
        <v>53</v>
      </c>
      <c r="N654" s="126">
        <f t="shared" si="567"/>
        <v>29.150000000000002</v>
      </c>
      <c r="O654" s="127">
        <v>27.25</v>
      </c>
      <c r="P654" s="125">
        <v>0</v>
      </c>
      <c r="Q654" s="126">
        <f t="shared" si="568"/>
        <v>56.400000000000006</v>
      </c>
      <c r="R654" s="64">
        <f t="shared" si="569"/>
        <v>26056.800000000003</v>
      </c>
    </row>
    <row r="655" spans="2:18" x14ac:dyDescent="0.3">
      <c r="B655" s="7" t="str">
        <f>IF(TRIM(H655)&lt;&gt;"",COUNTA($H$66:H655)&amp;"","")</f>
        <v/>
      </c>
      <c r="C655" s="160" t="s">
        <v>182</v>
      </c>
      <c r="D655" s="166"/>
      <c r="E655" s="166"/>
      <c r="F655" s="38" t="s">
        <v>161</v>
      </c>
      <c r="G655" s="2"/>
      <c r="H655" s="42"/>
      <c r="I655" s="5"/>
      <c r="J655" s="5"/>
      <c r="K655" s="5"/>
      <c r="L655" s="8"/>
      <c r="M655" s="8"/>
      <c r="N655" s="8"/>
      <c r="O655" s="91"/>
      <c r="P655" s="8"/>
      <c r="Q655" s="8"/>
      <c r="R655" s="64"/>
    </row>
    <row r="656" spans="2:18" s="53" customFormat="1" x14ac:dyDescent="0.3">
      <c r="B656" s="54" t="str">
        <f>IF(TRIM(G656)&lt;&gt;"",COUNTA($G$66:G656)&amp;"","")</f>
        <v>381</v>
      </c>
      <c r="C656" s="160"/>
      <c r="D656" s="167"/>
      <c r="E656" s="167"/>
      <c r="F656" s="60" t="s">
        <v>302</v>
      </c>
      <c r="G656" s="1">
        <v>3</v>
      </c>
      <c r="H656" s="42">
        <v>1585</v>
      </c>
      <c r="I656" s="5"/>
      <c r="J656" s="5">
        <f>G656*H656</f>
        <v>4755</v>
      </c>
      <c r="K656" s="5" t="s">
        <v>73</v>
      </c>
      <c r="L656" s="152">
        <v>1.4E-2</v>
      </c>
      <c r="M656" s="132">
        <v>53</v>
      </c>
      <c r="N656" s="126">
        <f t="shared" ref="N656:N657" si="570">M656*L656</f>
        <v>0.74199999999999999</v>
      </c>
      <c r="O656" s="127">
        <v>0.95</v>
      </c>
      <c r="P656" s="125">
        <v>0</v>
      </c>
      <c r="Q656" s="126">
        <f t="shared" ref="Q656:Q657" si="571">P656+O656+N656</f>
        <v>1.6919999999999999</v>
      </c>
      <c r="R656" s="64">
        <f t="shared" ref="R656:R657" si="572">Q656*J656</f>
        <v>8045.46</v>
      </c>
    </row>
    <row r="657" spans="2:18" s="53" customFormat="1" x14ac:dyDescent="0.3">
      <c r="B657" s="54" t="str">
        <f>IF(TRIM(G657)&lt;&gt;"",COUNTA($G$66:G657)&amp;"","")</f>
        <v>382</v>
      </c>
      <c r="C657" s="160"/>
      <c r="D657" s="167"/>
      <c r="E657" s="167"/>
      <c r="F657" s="60" t="s">
        <v>303</v>
      </c>
      <c r="G657" s="1">
        <v>3</v>
      </c>
      <c r="H657" s="42">
        <v>693</v>
      </c>
      <c r="I657" s="5"/>
      <c r="J657" s="5">
        <f>G657*H657</f>
        <v>2079</v>
      </c>
      <c r="K657" s="5" t="s">
        <v>73</v>
      </c>
      <c r="L657" s="152">
        <v>1.4E-2</v>
      </c>
      <c r="M657" s="132">
        <v>53</v>
      </c>
      <c r="N657" s="126">
        <f t="shared" si="570"/>
        <v>0.74199999999999999</v>
      </c>
      <c r="O657" s="127">
        <v>0.95</v>
      </c>
      <c r="P657" s="125">
        <v>0</v>
      </c>
      <c r="Q657" s="126">
        <f t="shared" si="571"/>
        <v>1.6919999999999999</v>
      </c>
      <c r="R657" s="64">
        <f t="shared" si="572"/>
        <v>3517.6680000000001</v>
      </c>
    </row>
    <row r="658" spans="2:18" x14ac:dyDescent="0.3">
      <c r="B658" s="7" t="str">
        <f>IF(TRIM(H658)&lt;&gt;"",COUNTA($H$66:H658)&amp;"","")</f>
        <v/>
      </c>
      <c r="C658" s="160" t="s">
        <v>182</v>
      </c>
      <c r="D658" s="161"/>
      <c r="E658" s="161"/>
      <c r="F658" s="38" t="s">
        <v>103</v>
      </c>
      <c r="G658" s="1"/>
      <c r="H658" s="42"/>
      <c r="I658" s="5"/>
      <c r="J658" s="5"/>
      <c r="K658" s="5"/>
      <c r="L658" s="8"/>
      <c r="M658" s="8"/>
      <c r="N658" s="8"/>
      <c r="O658" s="91"/>
      <c r="P658" s="8"/>
      <c r="Q658" s="8"/>
      <c r="R658" s="64"/>
    </row>
    <row r="659" spans="2:18" s="53" customFormat="1" x14ac:dyDescent="0.3">
      <c r="B659" s="54" t="str">
        <f>IF(TRIM(G659)&lt;&gt;"",COUNTA($G$66:G659)&amp;"","")</f>
        <v>383</v>
      </c>
      <c r="C659" s="160"/>
      <c r="D659" s="162"/>
      <c r="E659" s="162"/>
      <c r="F659" s="60" t="s">
        <v>307</v>
      </c>
      <c r="G659" s="1">
        <v>3</v>
      </c>
      <c r="H659" s="42">
        <v>940</v>
      </c>
      <c r="I659" s="5"/>
      <c r="J659" s="5">
        <f>G659*H659</f>
        <v>2820</v>
      </c>
      <c r="K659" s="5" t="s">
        <v>73</v>
      </c>
      <c r="L659" s="152">
        <v>1.4E-2</v>
      </c>
      <c r="M659" s="132">
        <v>53</v>
      </c>
      <c r="N659" s="126">
        <f t="shared" ref="N659:N660" si="573">M659*L659</f>
        <v>0.74199999999999999</v>
      </c>
      <c r="O659" s="127">
        <v>0.85</v>
      </c>
      <c r="P659" s="125">
        <v>0</v>
      </c>
      <c r="Q659" s="126">
        <f t="shared" ref="Q659:Q660" si="574">P659+O659+N659</f>
        <v>1.5920000000000001</v>
      </c>
      <c r="R659" s="64">
        <f t="shared" ref="R659:R660" si="575">Q659*J659</f>
        <v>4489.4400000000005</v>
      </c>
    </row>
    <row r="660" spans="2:18" s="53" customFormat="1" x14ac:dyDescent="0.3">
      <c r="B660" s="54" t="str">
        <f>IF(TRIM(G660)&lt;&gt;"",COUNTA($G$66:G660)&amp;"","")</f>
        <v>384</v>
      </c>
      <c r="C660" s="160"/>
      <c r="D660" s="163"/>
      <c r="E660" s="163"/>
      <c r="F660" s="60" t="s">
        <v>308</v>
      </c>
      <c r="G660" s="1">
        <v>3</v>
      </c>
      <c r="H660" s="42">
        <v>408</v>
      </c>
      <c r="I660" s="5"/>
      <c r="J660" s="5">
        <f>G660*H660</f>
        <v>1224</v>
      </c>
      <c r="K660" s="5" t="s">
        <v>73</v>
      </c>
      <c r="L660" s="152">
        <v>1.4E-2</v>
      </c>
      <c r="M660" s="132">
        <v>53</v>
      </c>
      <c r="N660" s="126">
        <f t="shared" si="573"/>
        <v>0.74199999999999999</v>
      </c>
      <c r="O660" s="127">
        <v>0.85</v>
      </c>
      <c r="P660" s="125">
        <v>0</v>
      </c>
      <c r="Q660" s="126">
        <f t="shared" si="574"/>
        <v>1.5920000000000001</v>
      </c>
      <c r="R660" s="64">
        <f t="shared" si="575"/>
        <v>1948.6080000000002</v>
      </c>
    </row>
    <row r="661" spans="2:18" s="32" customFormat="1" x14ac:dyDescent="0.3">
      <c r="B661" s="156" t="str">
        <f>IF(TRIM(G661)&lt;&gt;"",COUNTA($G$66:G661)&amp;"","")</f>
        <v/>
      </c>
      <c r="C661" s="143"/>
      <c r="D661" s="146"/>
      <c r="E661" s="155">
        <v>61000</v>
      </c>
      <c r="F661" s="31" t="s">
        <v>304</v>
      </c>
      <c r="G661" s="144"/>
      <c r="H661" s="143"/>
      <c r="I661" s="143"/>
      <c r="J661" s="143"/>
      <c r="K661" s="143"/>
      <c r="L661" s="143"/>
      <c r="M661" s="145"/>
      <c r="N661" s="143"/>
      <c r="O661" s="143"/>
      <c r="P661" s="20"/>
      <c r="Q661" s="20"/>
      <c r="R661" s="63"/>
    </row>
    <row r="662" spans="2:18" s="53" customFormat="1" ht="27.6" x14ac:dyDescent="0.3">
      <c r="B662" s="54" t="str">
        <f>IF(TRIM(G662)&lt;&gt;"",COUNTA($G$66:G662)&amp;"","")</f>
        <v>385</v>
      </c>
      <c r="C662" s="55"/>
      <c r="D662" s="55"/>
      <c r="E662" s="55"/>
      <c r="F662" s="113" t="s">
        <v>326</v>
      </c>
      <c r="G662" s="5">
        <v>3</v>
      </c>
      <c r="H662" s="5">
        <v>2336</v>
      </c>
      <c r="I662" s="5"/>
      <c r="J662" s="5">
        <f t="shared" ref="J662" si="576">G662*H662</f>
        <v>7008</v>
      </c>
      <c r="K662" s="5" t="s">
        <v>46</v>
      </c>
      <c r="L662" s="152">
        <v>1.0999999999999999E-2</v>
      </c>
      <c r="M662" s="132">
        <v>53</v>
      </c>
      <c r="N662" s="126">
        <f t="shared" ref="N662" si="577">M662*L662</f>
        <v>0.58299999999999996</v>
      </c>
      <c r="O662" s="127">
        <v>0.67</v>
      </c>
      <c r="P662" s="125">
        <v>0</v>
      </c>
      <c r="Q662" s="126">
        <f t="shared" ref="Q662" si="578">P662+O662+N662</f>
        <v>1.2530000000000001</v>
      </c>
      <c r="R662" s="64">
        <f t="shared" ref="R662" si="579">Q662*J662</f>
        <v>8781.0240000000013</v>
      </c>
    </row>
    <row r="663" spans="2:18" s="53" customFormat="1" x14ac:dyDescent="0.3">
      <c r="B663" s="54" t="str">
        <f>IF(TRIM(G663)&lt;&gt;"",COUNTA($G$66:G663)&amp;"","")</f>
        <v/>
      </c>
      <c r="C663" s="161" t="s">
        <v>182</v>
      </c>
      <c r="D663" s="161"/>
      <c r="E663" s="161"/>
      <c r="F663" s="38" t="s">
        <v>161</v>
      </c>
      <c r="G663" s="120"/>
      <c r="H663" s="121"/>
      <c r="I663" s="121"/>
      <c r="J663" s="8"/>
      <c r="K663" s="112"/>
      <c r="L663" s="8"/>
      <c r="M663" s="8"/>
      <c r="N663" s="8"/>
      <c r="O663" s="91"/>
      <c r="P663" s="8"/>
      <c r="Q663" s="8"/>
      <c r="R663" s="64"/>
    </row>
    <row r="664" spans="2:18" s="53" customFormat="1" ht="27.6" x14ac:dyDescent="0.3">
      <c r="B664" s="54" t="str">
        <f>IF(TRIM(G664)&lt;&gt;"",COUNTA($G$66:G664)&amp;"","")</f>
        <v>386</v>
      </c>
      <c r="C664" s="162"/>
      <c r="D664" s="162"/>
      <c r="E664" s="162"/>
      <c r="F664" s="157" t="s">
        <v>327</v>
      </c>
      <c r="G664" s="122">
        <v>3</v>
      </c>
      <c r="H664" s="123">
        <v>2100</v>
      </c>
      <c r="I664" s="123"/>
      <c r="J664" s="5">
        <f t="shared" ref="J664" si="580">G664*H664</f>
        <v>6300</v>
      </c>
      <c r="K664" s="132" t="s">
        <v>46</v>
      </c>
      <c r="L664" s="130">
        <v>1.2E-2</v>
      </c>
      <c r="M664" s="132">
        <v>53</v>
      </c>
      <c r="N664" s="126">
        <f t="shared" ref="N664" si="581">M664*L664</f>
        <v>0.63600000000000001</v>
      </c>
      <c r="O664" s="133">
        <v>0.75</v>
      </c>
      <c r="P664" s="125">
        <v>0</v>
      </c>
      <c r="Q664" s="126">
        <f t="shared" ref="Q664" si="582">P664+O664+N664</f>
        <v>1.3860000000000001</v>
      </c>
      <c r="R664" s="64">
        <f t="shared" ref="R664" si="583">Q664*J664</f>
        <v>8731.8000000000011</v>
      </c>
    </row>
    <row r="665" spans="2:18" ht="14.4" thickBot="1" x14ac:dyDescent="0.35">
      <c r="B665" s="7" t="str">
        <f>IF(TRIM(H665)&lt;&gt;"",COUNTA($H$66:H665)&amp;"","")</f>
        <v/>
      </c>
      <c r="C665" s="1"/>
      <c r="D665" s="1"/>
      <c r="E665" s="1"/>
      <c r="F665" s="24" t="s">
        <v>7</v>
      </c>
      <c r="G665" s="45"/>
      <c r="H665" s="49"/>
      <c r="I665" s="34"/>
      <c r="J665" s="34"/>
      <c r="K665" s="34"/>
      <c r="L665" s="51"/>
      <c r="M665" s="51"/>
      <c r="N665" s="26"/>
      <c r="O665" s="92"/>
      <c r="P665" s="51"/>
      <c r="Q665" s="26"/>
      <c r="R665" s="66">
        <f>SUM(R651:R664)</f>
        <v>68941.305000000008</v>
      </c>
    </row>
    <row r="666" spans="2:18" x14ac:dyDescent="0.3">
      <c r="B666" s="7" t="str">
        <f>IF(TRIM(H666)&lt;&gt;"",COUNTA($H$66:H666)&amp;"","")</f>
        <v/>
      </c>
      <c r="C666" s="1"/>
      <c r="D666" s="1"/>
      <c r="E666" s="1"/>
      <c r="F666" s="24"/>
      <c r="G666" s="116"/>
      <c r="H666" s="50"/>
      <c r="I666" s="35"/>
      <c r="J666" s="35"/>
      <c r="K666" s="35"/>
      <c r="L666" s="52"/>
      <c r="M666" s="52"/>
      <c r="N666" s="36"/>
      <c r="O666" s="93"/>
      <c r="P666" s="52"/>
      <c r="Q666" s="36"/>
      <c r="R666" s="68"/>
    </row>
    <row r="667" spans="2:18" x14ac:dyDescent="0.3">
      <c r="B667" s="7" t="str">
        <f>IF(TRIM(H667)&lt;&gt;"",COUNTA($H$66:H667)&amp;"","")</f>
        <v/>
      </c>
      <c r="C667" s="1"/>
      <c r="D667" s="1"/>
      <c r="E667" s="1"/>
      <c r="F667" s="24"/>
      <c r="G667" s="24"/>
      <c r="H667" s="42"/>
      <c r="I667" s="5"/>
      <c r="J667" s="5"/>
      <c r="K667" s="5"/>
      <c r="L667" s="8"/>
      <c r="M667" s="8"/>
      <c r="N667" s="37"/>
      <c r="O667" s="94"/>
      <c r="P667" s="8"/>
      <c r="Q667" s="37"/>
      <c r="R667" s="69"/>
    </row>
    <row r="668" spans="2:18" x14ac:dyDescent="0.3">
      <c r="B668" s="19" t="str">
        <f>IF(TRIM(H668)&lt;&gt;"",COUNTA($H$66:H668)&amp;"","")</f>
        <v/>
      </c>
      <c r="C668" s="20"/>
      <c r="D668" s="20"/>
      <c r="E668" s="4">
        <v>90000</v>
      </c>
      <c r="F668" s="3" t="s">
        <v>8</v>
      </c>
      <c r="G668" s="48"/>
      <c r="H668" s="117"/>
      <c r="I668" s="20"/>
      <c r="J668" s="20"/>
      <c r="K668" s="20"/>
      <c r="L668" s="20"/>
      <c r="M668" s="20"/>
      <c r="N668" s="20"/>
      <c r="O668" s="95"/>
      <c r="P668" s="20"/>
      <c r="Q668" s="20"/>
      <c r="R668" s="63"/>
    </row>
    <row r="669" spans="2:18" s="32" customFormat="1" x14ac:dyDescent="0.3">
      <c r="B669" s="10" t="str">
        <f>IF(TRIM(H669)&lt;&gt;"",COUNTA($H$66:H669)&amp;"","")</f>
        <v>395</v>
      </c>
      <c r="C669" s="166" t="s">
        <v>182</v>
      </c>
      <c r="D669" s="166"/>
      <c r="E669" s="166"/>
      <c r="F669" s="119" t="s">
        <v>74</v>
      </c>
      <c r="G669" s="1">
        <v>3</v>
      </c>
      <c r="H669" s="122">
        <v>1162</v>
      </c>
      <c r="I669" s="123"/>
      <c r="J669" s="5">
        <f t="shared" ref="J669:J674" si="584">G669*H669</f>
        <v>3486</v>
      </c>
      <c r="K669" s="6" t="s">
        <v>46</v>
      </c>
      <c r="L669" s="124">
        <v>0.04</v>
      </c>
      <c r="M669" s="132">
        <v>53</v>
      </c>
      <c r="N669" s="127">
        <f t="shared" ref="N669:N670" si="585">M669*L669</f>
        <v>2.12</v>
      </c>
      <c r="O669" s="127">
        <v>8.25</v>
      </c>
      <c r="P669" s="125">
        <v>0</v>
      </c>
      <c r="Q669" s="140">
        <f t="shared" ref="Q669:Q670" si="586">(P669+O669+N669)</f>
        <v>10.370000000000001</v>
      </c>
      <c r="R669" s="64">
        <f t="shared" ref="R669:R674" si="587">Q669*J669</f>
        <v>36149.820000000007</v>
      </c>
    </row>
    <row r="670" spans="2:18" x14ac:dyDescent="0.3">
      <c r="B670" s="10" t="str">
        <f>IF(TRIM(H670)&lt;&gt;"",COUNTA($H$66:H670)&amp;"","")</f>
        <v>396</v>
      </c>
      <c r="C670" s="167"/>
      <c r="D670" s="167"/>
      <c r="E670" s="167"/>
      <c r="F670" s="119" t="s">
        <v>94</v>
      </c>
      <c r="G670" s="1">
        <v>3</v>
      </c>
      <c r="H670" s="122">
        <v>115</v>
      </c>
      <c r="I670" s="123"/>
      <c r="J670" s="5">
        <f t="shared" si="584"/>
        <v>345</v>
      </c>
      <c r="K670" s="6" t="s">
        <v>73</v>
      </c>
      <c r="L670" s="124">
        <v>0.04</v>
      </c>
      <c r="M670" s="132">
        <v>53</v>
      </c>
      <c r="N670" s="127">
        <f t="shared" si="585"/>
        <v>2.12</v>
      </c>
      <c r="O670" s="127">
        <v>4.95</v>
      </c>
      <c r="P670" s="125">
        <v>0</v>
      </c>
      <c r="Q670" s="140">
        <f t="shared" si="586"/>
        <v>7.07</v>
      </c>
      <c r="R670" s="64">
        <f t="shared" si="587"/>
        <v>2439.15</v>
      </c>
    </row>
    <row r="671" spans="2:18" x14ac:dyDescent="0.3">
      <c r="B671" s="10" t="str">
        <f>IF(TRIM(H671)&lt;&gt;"",COUNTA($H$66:H671)&amp;"","")</f>
        <v>397</v>
      </c>
      <c r="C671" s="167"/>
      <c r="D671" s="167"/>
      <c r="E671" s="167"/>
      <c r="F671" s="119" t="s">
        <v>102</v>
      </c>
      <c r="G671" s="1">
        <v>3</v>
      </c>
      <c r="H671" s="122">
        <v>240</v>
      </c>
      <c r="I671" s="123"/>
      <c r="J671" s="5">
        <f t="shared" si="584"/>
        <v>720</v>
      </c>
      <c r="K671" s="6" t="s">
        <v>73</v>
      </c>
      <c r="L671" s="124">
        <v>0.04</v>
      </c>
      <c r="M671" s="132">
        <v>53</v>
      </c>
      <c r="N671" s="127">
        <f t="shared" ref="N671" si="588">M671*L671</f>
        <v>2.12</v>
      </c>
      <c r="O671" s="127">
        <v>5.5</v>
      </c>
      <c r="P671" s="125">
        <v>0</v>
      </c>
      <c r="Q671" s="140">
        <f t="shared" ref="Q671" si="589">(P671+O671+N671)</f>
        <v>7.62</v>
      </c>
      <c r="R671" s="64">
        <f t="shared" si="587"/>
        <v>5486.4</v>
      </c>
    </row>
    <row r="672" spans="2:18" x14ac:dyDescent="0.3">
      <c r="B672" s="10" t="str">
        <f>IF(TRIM(H672)&lt;&gt;"",COUNTA($H$66:H672)&amp;"","")</f>
        <v>398</v>
      </c>
      <c r="C672" s="170"/>
      <c r="D672" s="170"/>
      <c r="E672" s="170"/>
      <c r="F672" s="119" t="s">
        <v>93</v>
      </c>
      <c r="G672" s="1">
        <v>3</v>
      </c>
      <c r="H672" s="122">
        <v>78</v>
      </c>
      <c r="I672" s="123"/>
      <c r="J672" s="5">
        <f t="shared" si="584"/>
        <v>234</v>
      </c>
      <c r="K672" s="6" t="s">
        <v>73</v>
      </c>
      <c r="L672" s="124">
        <v>0.04</v>
      </c>
      <c r="M672" s="132">
        <v>53</v>
      </c>
      <c r="N672" s="127">
        <f t="shared" ref="N672:N674" si="590">M672*L672</f>
        <v>2.12</v>
      </c>
      <c r="O672" s="127">
        <v>5.25</v>
      </c>
      <c r="P672" s="125">
        <v>0</v>
      </c>
      <c r="Q672" s="140">
        <f t="shared" ref="Q672:Q674" si="591">(P672+O672+N672)</f>
        <v>7.37</v>
      </c>
      <c r="R672" s="64">
        <f t="shared" si="587"/>
        <v>1724.58</v>
      </c>
    </row>
    <row r="673" spans="2:18" s="53" customFormat="1" x14ac:dyDescent="0.3">
      <c r="B673" s="54" t="str">
        <f>IF(TRIM(H673)&lt;&gt;"",COUNTA($H$66:H673)&amp;"","")</f>
        <v>399</v>
      </c>
      <c r="C673" s="164" t="s">
        <v>182</v>
      </c>
      <c r="D673" s="160"/>
      <c r="E673" s="160"/>
      <c r="F673" s="119" t="s">
        <v>169</v>
      </c>
      <c r="G673" s="1">
        <v>3</v>
      </c>
      <c r="H673" s="122">
        <v>2385</v>
      </c>
      <c r="I673" s="122"/>
      <c r="J673" s="5">
        <f t="shared" si="584"/>
        <v>7155</v>
      </c>
      <c r="K673" s="123" t="s">
        <v>73</v>
      </c>
      <c r="L673" s="130">
        <v>8.5000000000000006E-3</v>
      </c>
      <c r="M673" s="132">
        <v>53</v>
      </c>
      <c r="N673" s="127">
        <f t="shared" si="590"/>
        <v>0.45050000000000001</v>
      </c>
      <c r="O673" s="127">
        <v>0.32</v>
      </c>
      <c r="P673" s="125">
        <v>0</v>
      </c>
      <c r="Q673" s="140">
        <f t="shared" si="591"/>
        <v>0.77049999999999996</v>
      </c>
      <c r="R673" s="64">
        <f t="shared" si="587"/>
        <v>5512.9274999999998</v>
      </c>
    </row>
    <row r="674" spans="2:18" s="53" customFormat="1" x14ac:dyDescent="0.3">
      <c r="B674" s="54" t="str">
        <f>IF(TRIM(H674)&lt;&gt;"",COUNTA($H$66:H674)&amp;"","")</f>
        <v>400</v>
      </c>
      <c r="C674" s="170"/>
      <c r="D674" s="160"/>
      <c r="E674" s="160"/>
      <c r="F674" s="119" t="s">
        <v>167</v>
      </c>
      <c r="G674" s="1">
        <v>3</v>
      </c>
      <c r="H674" s="122">
        <v>9522</v>
      </c>
      <c r="I674" s="122"/>
      <c r="J674" s="5">
        <f t="shared" si="584"/>
        <v>28566</v>
      </c>
      <c r="K674" s="123" t="s">
        <v>168</v>
      </c>
      <c r="L674" s="130">
        <v>4.0000000000000001E-3</v>
      </c>
      <c r="M674" s="132">
        <v>53</v>
      </c>
      <c r="N674" s="127">
        <f t="shared" si="590"/>
        <v>0.21199999999999999</v>
      </c>
      <c r="O674" s="127">
        <v>0.05</v>
      </c>
      <c r="P674" s="125">
        <v>0</v>
      </c>
      <c r="Q674" s="140">
        <f t="shared" si="591"/>
        <v>0.26200000000000001</v>
      </c>
      <c r="R674" s="64">
        <f t="shared" si="587"/>
        <v>7484.2920000000004</v>
      </c>
    </row>
    <row r="675" spans="2:18" x14ac:dyDescent="0.3">
      <c r="B675" s="19" t="str">
        <f>IF(TRIM(H675)&lt;&gt;"",COUNTA($H$66:H675)&amp;"","")</f>
        <v/>
      </c>
      <c r="C675" s="20"/>
      <c r="D675" s="30"/>
      <c r="E675" s="4">
        <v>92600</v>
      </c>
      <c r="F675" s="31" t="s">
        <v>11</v>
      </c>
      <c r="G675" s="48"/>
      <c r="H675" s="117"/>
      <c r="I675" s="20"/>
      <c r="J675" s="20"/>
      <c r="K675" s="20"/>
      <c r="L675" s="20"/>
      <c r="M675" s="20"/>
      <c r="N675" s="20"/>
      <c r="O675" s="95"/>
      <c r="P675" s="20"/>
      <c r="Q675" s="20"/>
      <c r="R675" s="63"/>
    </row>
    <row r="676" spans="2:18" s="53" customFormat="1" ht="15" customHeight="1" x14ac:dyDescent="0.3">
      <c r="B676" s="54" t="str">
        <f>IF(TRIM(H676)&lt;&gt;"",COUNTA($H$66:H676)&amp;"","")</f>
        <v/>
      </c>
      <c r="C676" s="164" t="s">
        <v>182</v>
      </c>
      <c r="D676" s="161"/>
      <c r="E676" s="161"/>
      <c r="F676" s="131" t="s">
        <v>75</v>
      </c>
      <c r="G676" s="131"/>
      <c r="H676" s="120"/>
      <c r="I676" s="121"/>
      <c r="J676" s="121"/>
      <c r="K676" s="121"/>
      <c r="L676" s="8"/>
      <c r="M676" s="112"/>
      <c r="N676" s="91"/>
      <c r="O676" s="91"/>
      <c r="P676" s="8"/>
      <c r="Q676" s="112"/>
      <c r="R676" s="64"/>
    </row>
    <row r="677" spans="2:18" s="53" customFormat="1" ht="27.6" x14ac:dyDescent="0.3">
      <c r="B677" s="54" t="str">
        <f>IF(TRIM(H677)&lt;&gt;"",COUNTA($H$66:H677)&amp;"","")</f>
        <v>401</v>
      </c>
      <c r="C677" s="170"/>
      <c r="D677" s="163"/>
      <c r="E677" s="163"/>
      <c r="F677" s="119" t="s">
        <v>162</v>
      </c>
      <c r="G677" s="1">
        <v>3</v>
      </c>
      <c r="H677" s="122">
        <v>1781</v>
      </c>
      <c r="I677" s="123"/>
      <c r="J677" s="5">
        <f>G677*H677</f>
        <v>5343</v>
      </c>
      <c r="K677" s="123" t="s">
        <v>46</v>
      </c>
      <c r="L677" s="130">
        <v>4.3999999999999997E-2</v>
      </c>
      <c r="M677" s="132">
        <v>53</v>
      </c>
      <c r="N677" s="126">
        <f t="shared" ref="N677" si="592">M677*L677</f>
        <v>2.3319999999999999</v>
      </c>
      <c r="O677" s="133">
        <v>1.05</v>
      </c>
      <c r="P677" s="125">
        <v>0</v>
      </c>
      <c r="Q677" s="126">
        <f t="shared" ref="Q677" si="593">P677+O677+N677</f>
        <v>3.3819999999999997</v>
      </c>
      <c r="R677" s="64">
        <f t="shared" ref="R677" si="594">Q677*J677</f>
        <v>18070.025999999998</v>
      </c>
    </row>
    <row r="678" spans="2:18" x14ac:dyDescent="0.3">
      <c r="B678" s="7" t="str">
        <f>IF(TRIM(H678)&lt;&gt;"",COUNTA($H$66:H678)&amp;"","")</f>
        <v/>
      </c>
      <c r="C678" s="164" t="s">
        <v>182</v>
      </c>
      <c r="D678" s="166"/>
      <c r="E678" s="166"/>
      <c r="F678" s="38" t="s">
        <v>103</v>
      </c>
      <c r="G678" s="2"/>
      <c r="H678" s="42"/>
      <c r="I678" s="5"/>
      <c r="J678" s="5"/>
      <c r="K678" s="5"/>
      <c r="L678" s="8"/>
      <c r="M678" s="8"/>
      <c r="N678" s="8"/>
      <c r="O678" s="91"/>
      <c r="P678" s="8"/>
      <c r="Q678" s="8"/>
      <c r="R678" s="64"/>
    </row>
    <row r="679" spans="2:18" s="32" customFormat="1" ht="27.6" x14ac:dyDescent="0.3">
      <c r="B679" s="7" t="str">
        <f>IF(TRIM(H679)&lt;&gt;"",COUNTA($H$66:H679)&amp;"","")</f>
        <v>402</v>
      </c>
      <c r="C679" s="170"/>
      <c r="D679" s="167"/>
      <c r="E679" s="167"/>
      <c r="F679" s="113" t="s">
        <v>163</v>
      </c>
      <c r="G679" s="1">
        <v>3</v>
      </c>
      <c r="H679" s="44">
        <v>2474</v>
      </c>
      <c r="I679" s="6"/>
      <c r="J679" s="5">
        <f>G679*H679</f>
        <v>7422</v>
      </c>
      <c r="K679" s="5" t="s">
        <v>46</v>
      </c>
      <c r="L679" s="130">
        <v>1.2999999999999999E-2</v>
      </c>
      <c r="M679" s="132">
        <v>53</v>
      </c>
      <c r="N679" s="126">
        <f t="shared" ref="N679" si="595">M679*L679</f>
        <v>0.68899999999999995</v>
      </c>
      <c r="O679" s="133">
        <v>0.85</v>
      </c>
      <c r="P679" s="125">
        <v>0</v>
      </c>
      <c r="Q679" s="126">
        <f t="shared" ref="Q679" si="596">P679+O679+N679</f>
        <v>1.5389999999999999</v>
      </c>
      <c r="R679" s="64">
        <f t="shared" ref="R679" si="597">Q679*J679</f>
        <v>11422.457999999999</v>
      </c>
    </row>
    <row r="680" spans="2:18" x14ac:dyDescent="0.3">
      <c r="B680" s="7" t="str">
        <f>IF(TRIM(H680)&lt;&gt;"",COUNTA($H$66:H680)&amp;"","")</f>
        <v/>
      </c>
      <c r="C680" s="164" t="s">
        <v>182</v>
      </c>
      <c r="D680" s="166"/>
      <c r="E680" s="166"/>
      <c r="F680" s="38" t="s">
        <v>161</v>
      </c>
      <c r="G680" s="2"/>
      <c r="H680" s="42"/>
      <c r="I680" s="5"/>
      <c r="J680" s="5"/>
      <c r="K680" s="5"/>
      <c r="L680" s="8"/>
      <c r="M680" s="8"/>
      <c r="N680" s="8"/>
      <c r="O680" s="91"/>
      <c r="P680" s="8"/>
      <c r="Q680" s="8"/>
      <c r="R680" s="64"/>
    </row>
    <row r="681" spans="2:18" s="32" customFormat="1" ht="27.6" x14ac:dyDescent="0.3">
      <c r="B681" s="7" t="str">
        <f>IF(TRIM(H681)&lt;&gt;"",COUNTA($H$66:H681)&amp;"","")</f>
        <v>403</v>
      </c>
      <c r="C681" s="170"/>
      <c r="D681" s="167"/>
      <c r="E681" s="167"/>
      <c r="F681" s="113" t="s">
        <v>164</v>
      </c>
      <c r="G681" s="1">
        <v>3</v>
      </c>
      <c r="H681" s="44">
        <v>2093</v>
      </c>
      <c r="I681" s="6"/>
      <c r="J681" s="5">
        <f>G681*H681</f>
        <v>6279</v>
      </c>
      <c r="K681" s="5" t="s">
        <v>46</v>
      </c>
      <c r="L681" s="130">
        <v>1.2999999999999999E-2</v>
      </c>
      <c r="M681" s="132">
        <v>53</v>
      </c>
      <c r="N681" s="126">
        <f t="shared" ref="N681" si="598">M681*L681</f>
        <v>0.68899999999999995</v>
      </c>
      <c r="O681" s="133">
        <v>0.85</v>
      </c>
      <c r="P681" s="125">
        <v>0</v>
      </c>
      <c r="Q681" s="126">
        <f t="shared" ref="Q681" si="599">P681+O681+N681</f>
        <v>1.5389999999999999</v>
      </c>
      <c r="R681" s="64">
        <f t="shared" ref="R681" si="600">Q681*J681</f>
        <v>9663.3809999999994</v>
      </c>
    </row>
    <row r="682" spans="2:18" x14ac:dyDescent="0.3">
      <c r="B682" s="19" t="str">
        <f>IF(TRIM(H682)&lt;&gt;"",COUNTA($H$66:H682)&amp;"","")</f>
        <v/>
      </c>
      <c r="C682" s="20"/>
      <c r="D682" s="30"/>
      <c r="E682" s="4">
        <v>99100</v>
      </c>
      <c r="F682" s="31" t="s">
        <v>14</v>
      </c>
      <c r="G682" s="48"/>
      <c r="H682" s="117"/>
      <c r="I682" s="20"/>
      <c r="J682" s="20"/>
      <c r="K682" s="20"/>
      <c r="L682" s="20"/>
      <c r="M682" s="20"/>
      <c r="N682" s="20"/>
      <c r="O682" s="95"/>
      <c r="P682" s="20"/>
      <c r="Q682" s="20"/>
      <c r="R682" s="63"/>
    </row>
    <row r="683" spans="2:18" x14ac:dyDescent="0.3">
      <c r="B683" s="7" t="str">
        <f>IF(TRIM(H683)&lt;&gt;"",COUNTA($H$66:H683)&amp;"","")</f>
        <v>404</v>
      </c>
      <c r="C683" s="166" t="s">
        <v>182</v>
      </c>
      <c r="D683" s="166"/>
      <c r="E683" s="166"/>
      <c r="F683" s="113" t="s">
        <v>77</v>
      </c>
      <c r="G683" s="1">
        <v>3</v>
      </c>
      <c r="H683" s="44">
        <v>6350</v>
      </c>
      <c r="I683" s="137"/>
      <c r="J683" s="5">
        <f t="shared" ref="J683:J684" si="601">G683*H683</f>
        <v>19050</v>
      </c>
      <c r="K683" s="6" t="s">
        <v>46</v>
      </c>
      <c r="L683" s="111">
        <v>2.3E-2</v>
      </c>
      <c r="M683" s="132">
        <v>53</v>
      </c>
      <c r="N683" s="126">
        <f t="shared" ref="N683:N684" si="602">M683*L683</f>
        <v>1.2190000000000001</v>
      </c>
      <c r="O683" s="127">
        <v>0.23</v>
      </c>
      <c r="P683" s="125">
        <v>0</v>
      </c>
      <c r="Q683" s="126">
        <f t="shared" ref="Q683:Q684" si="603">P683+O683+N683</f>
        <v>1.4490000000000001</v>
      </c>
      <c r="R683" s="64">
        <f>Q683*J683</f>
        <v>27603.45</v>
      </c>
    </row>
    <row r="684" spans="2:18" x14ac:dyDescent="0.3">
      <c r="B684" s="7" t="str">
        <f>IF(TRIM(H684)&lt;&gt;"",COUNTA($H$66:H684)&amp;"","")</f>
        <v>405</v>
      </c>
      <c r="C684" s="167"/>
      <c r="D684" s="167"/>
      <c r="E684" s="167"/>
      <c r="F684" s="60" t="s">
        <v>79</v>
      </c>
      <c r="G684" s="1">
        <v>3</v>
      </c>
      <c r="H684" s="44">
        <v>1781</v>
      </c>
      <c r="I684" s="123"/>
      <c r="J684" s="5">
        <f t="shared" si="601"/>
        <v>5343</v>
      </c>
      <c r="K684" s="123" t="s">
        <v>46</v>
      </c>
      <c r="L684" s="111">
        <v>2.3E-2</v>
      </c>
      <c r="M684" s="132">
        <v>53</v>
      </c>
      <c r="N684" s="126">
        <f t="shared" si="602"/>
        <v>1.2190000000000001</v>
      </c>
      <c r="O684" s="127">
        <v>0.23</v>
      </c>
      <c r="P684" s="125">
        <v>0</v>
      </c>
      <c r="Q684" s="126">
        <f t="shared" si="603"/>
        <v>1.4490000000000001</v>
      </c>
      <c r="R684" s="64">
        <f>Q684*J684</f>
        <v>7742.0070000000005</v>
      </c>
    </row>
    <row r="685" spans="2:18" x14ac:dyDescent="0.3">
      <c r="B685" s="7" t="str">
        <f>IF(TRIM(H685)&lt;&gt;"",COUNTA($H$66:H685)&amp;"","")</f>
        <v/>
      </c>
      <c r="C685" s="167"/>
      <c r="D685" s="167"/>
      <c r="E685" s="167"/>
      <c r="F685" s="38" t="s">
        <v>80</v>
      </c>
      <c r="G685" s="138"/>
      <c r="H685" s="44"/>
      <c r="I685" s="137"/>
      <c r="J685" s="137"/>
      <c r="K685" s="6"/>
      <c r="L685" s="8"/>
      <c r="M685" s="8"/>
      <c r="N685" s="33"/>
      <c r="O685" s="91"/>
      <c r="P685" s="8"/>
      <c r="Q685" s="33"/>
      <c r="R685" s="64"/>
    </row>
    <row r="686" spans="2:18" x14ac:dyDescent="0.3">
      <c r="B686" s="7" t="str">
        <f>IF(TRIM(H686)&lt;&gt;"",COUNTA($H$66:H686)&amp;"","")</f>
        <v>406</v>
      </c>
      <c r="C686" s="167"/>
      <c r="D686" s="167"/>
      <c r="E686" s="167"/>
      <c r="F686" s="60" t="s">
        <v>81</v>
      </c>
      <c r="G686" s="1">
        <v>3</v>
      </c>
      <c r="H686" s="121">
        <v>1162</v>
      </c>
      <c r="I686" s="123"/>
      <c r="J686" s="5">
        <f t="shared" ref="J686:J689" si="604">G686*H686</f>
        <v>3486</v>
      </c>
      <c r="K686" s="123" t="s">
        <v>46</v>
      </c>
      <c r="L686" s="124">
        <v>3.2000000000000001E-2</v>
      </c>
      <c r="M686" s="132">
        <v>53</v>
      </c>
      <c r="N686" s="127">
        <f t="shared" ref="N686:N689" si="605">M686*L686</f>
        <v>1.696</v>
      </c>
      <c r="O686" s="127">
        <v>0.32</v>
      </c>
      <c r="P686" s="125">
        <v>0</v>
      </c>
      <c r="Q686" s="126">
        <f t="shared" ref="Q686" si="606">(P686+O686+N686)</f>
        <v>2.016</v>
      </c>
      <c r="R686" s="64">
        <f>Q686*J686</f>
        <v>7027.7759999999998</v>
      </c>
    </row>
    <row r="687" spans="2:18" x14ac:dyDescent="0.3">
      <c r="B687" s="7" t="str">
        <f>IF(TRIM(H687)&lt;&gt;"",COUNTA($H$66:H687)&amp;"","")</f>
        <v>407</v>
      </c>
      <c r="C687" s="167"/>
      <c r="D687" s="167"/>
      <c r="E687" s="167"/>
      <c r="F687" s="119" t="s">
        <v>94</v>
      </c>
      <c r="G687" s="1">
        <v>3</v>
      </c>
      <c r="H687" s="122">
        <v>115</v>
      </c>
      <c r="I687" s="123"/>
      <c r="J687" s="5">
        <f t="shared" si="604"/>
        <v>345</v>
      </c>
      <c r="K687" s="123" t="s">
        <v>73</v>
      </c>
      <c r="L687" s="130">
        <f>(0.035*0.333)</f>
        <v>1.1655000000000002E-2</v>
      </c>
      <c r="M687" s="132">
        <v>53</v>
      </c>
      <c r="N687" s="126">
        <f t="shared" si="605"/>
        <v>0.61771500000000013</v>
      </c>
      <c r="O687" s="133">
        <f>(0.53*0.333)</f>
        <v>0.17649000000000001</v>
      </c>
      <c r="P687" s="125">
        <v>0</v>
      </c>
      <c r="Q687" s="126">
        <f t="shared" ref="Q687:Q689" si="607">P687+O687+N687</f>
        <v>0.79420500000000016</v>
      </c>
      <c r="R687" s="64">
        <f>Q687*J687</f>
        <v>274.00072500000005</v>
      </c>
    </row>
    <row r="688" spans="2:18" x14ac:dyDescent="0.3">
      <c r="B688" s="7" t="str">
        <f>IF(TRIM(H688)&lt;&gt;"",COUNTA($H$66:H688)&amp;"","")</f>
        <v>408</v>
      </c>
      <c r="C688" s="167"/>
      <c r="D688" s="167"/>
      <c r="E688" s="167"/>
      <c r="F688" s="119" t="s">
        <v>102</v>
      </c>
      <c r="G688" s="1">
        <v>3</v>
      </c>
      <c r="H688" s="122">
        <v>240</v>
      </c>
      <c r="I688" s="123"/>
      <c r="J688" s="5">
        <f t="shared" si="604"/>
        <v>720</v>
      </c>
      <c r="K688" s="123" t="s">
        <v>73</v>
      </c>
      <c r="L688" s="130">
        <f>(0.035*0.5)</f>
        <v>1.7500000000000002E-2</v>
      </c>
      <c r="M688" s="132">
        <v>53</v>
      </c>
      <c r="N688" s="126">
        <f t="shared" si="605"/>
        <v>0.9275000000000001</v>
      </c>
      <c r="O688" s="133">
        <f>(0.53*0.5)</f>
        <v>0.26500000000000001</v>
      </c>
      <c r="P688" s="125">
        <v>0</v>
      </c>
      <c r="Q688" s="126">
        <f t="shared" si="607"/>
        <v>1.1925000000000001</v>
      </c>
      <c r="R688" s="64">
        <f>Q688*J688</f>
        <v>858.60000000000014</v>
      </c>
    </row>
    <row r="689" spans="2:18" x14ac:dyDescent="0.3">
      <c r="B689" s="7" t="str">
        <f>IF(TRIM(H689)&lt;&gt;"",COUNTA($H$66:H689)&amp;"","")</f>
        <v>409</v>
      </c>
      <c r="C689" s="167"/>
      <c r="D689" s="167"/>
      <c r="E689" s="167"/>
      <c r="F689" s="119" t="s">
        <v>93</v>
      </c>
      <c r="G689" s="1">
        <v>3</v>
      </c>
      <c r="H689" s="122">
        <v>78</v>
      </c>
      <c r="I689" s="123"/>
      <c r="J689" s="5">
        <f t="shared" si="604"/>
        <v>234</v>
      </c>
      <c r="K689" s="123" t="s">
        <v>73</v>
      </c>
      <c r="L689" s="130">
        <f>(0.035*0.666)</f>
        <v>2.3310000000000004E-2</v>
      </c>
      <c r="M689" s="132">
        <v>53</v>
      </c>
      <c r="N689" s="126">
        <f t="shared" si="605"/>
        <v>1.2354300000000003</v>
      </c>
      <c r="O689" s="133">
        <f>(0.53*0.666)</f>
        <v>0.35298000000000002</v>
      </c>
      <c r="P689" s="125">
        <v>0</v>
      </c>
      <c r="Q689" s="126">
        <f t="shared" si="607"/>
        <v>1.5884100000000003</v>
      </c>
      <c r="R689" s="64">
        <f>Q689*J689</f>
        <v>371.68794000000008</v>
      </c>
    </row>
    <row r="690" spans="2:18" ht="14.4" thickBot="1" x14ac:dyDescent="0.35">
      <c r="B690" s="7" t="str">
        <f>IF(TRIM(H690)&lt;&gt;"",COUNTA($H$66:H690)&amp;"","")</f>
        <v/>
      </c>
      <c r="C690" s="1"/>
      <c r="D690" s="1"/>
      <c r="E690" s="1"/>
      <c r="F690" s="24" t="s">
        <v>7</v>
      </c>
      <c r="G690" s="45"/>
      <c r="H690" s="49"/>
      <c r="I690" s="34"/>
      <c r="J690" s="34"/>
      <c r="K690" s="34"/>
      <c r="L690" s="51"/>
      <c r="M690" s="51"/>
      <c r="N690" s="26"/>
      <c r="O690" s="92"/>
      <c r="P690" s="51"/>
      <c r="Q690" s="26"/>
      <c r="R690" s="66">
        <f>SUM(R669:R689)</f>
        <v>141830.55616500002</v>
      </c>
    </row>
    <row r="691" spans="2:18" x14ac:dyDescent="0.3">
      <c r="B691" s="7" t="str">
        <f>IF(TRIM(H691)&lt;&gt;"",COUNTA($H$66:H691)&amp;"","")</f>
        <v/>
      </c>
      <c r="C691" s="1"/>
      <c r="D691" s="1"/>
      <c r="E691" s="1"/>
      <c r="F691" s="24"/>
      <c r="G691" s="116"/>
      <c r="H691" s="50"/>
      <c r="I691" s="35"/>
      <c r="J691" s="35"/>
      <c r="K691" s="35"/>
      <c r="L691" s="52"/>
      <c r="M691" s="52"/>
      <c r="N691" s="36"/>
      <c r="O691" s="93"/>
      <c r="P691" s="52"/>
      <c r="Q691" s="36"/>
      <c r="R691" s="68"/>
    </row>
    <row r="692" spans="2:18" x14ac:dyDescent="0.3">
      <c r="B692" s="7" t="str">
        <f>IF(TRIM(H692)&lt;&gt;"",COUNTA($H$66:H692)&amp;"","")</f>
        <v/>
      </c>
      <c r="C692" s="1"/>
      <c r="D692" s="1"/>
      <c r="E692" s="1"/>
      <c r="F692" s="24"/>
      <c r="G692" s="24"/>
      <c r="H692" s="42"/>
      <c r="I692" s="5"/>
      <c r="J692" s="5"/>
      <c r="K692" s="5"/>
      <c r="L692" s="8"/>
      <c r="M692" s="8"/>
      <c r="N692" s="37"/>
      <c r="O692" s="94"/>
      <c r="P692" s="8"/>
      <c r="Q692" s="37"/>
      <c r="R692" s="69"/>
    </row>
    <row r="693" spans="2:18" x14ac:dyDescent="0.3">
      <c r="B693" s="19" t="str">
        <f>IF(TRIM(H693)&lt;&gt;"",COUNTA($H$66:H693)&amp;"","")</f>
        <v/>
      </c>
      <c r="C693" s="20"/>
      <c r="D693" s="20"/>
      <c r="E693" s="20"/>
      <c r="F693" s="118" t="s">
        <v>71</v>
      </c>
      <c r="G693" s="48"/>
      <c r="H693" s="117"/>
      <c r="I693" s="20"/>
      <c r="J693" s="20"/>
      <c r="K693" s="20"/>
      <c r="L693" s="20"/>
      <c r="M693" s="20"/>
      <c r="N693" s="20"/>
      <c r="O693" s="95"/>
      <c r="P693" s="20"/>
      <c r="Q693" s="20"/>
      <c r="R693" s="63"/>
    </row>
    <row r="694" spans="2:18" x14ac:dyDescent="0.3">
      <c r="B694" s="19" t="str">
        <f>IF(TRIM(H694)&lt;&gt;"",COUNTA($H$66:H694)&amp;"","")</f>
        <v/>
      </c>
      <c r="C694" s="20"/>
      <c r="D694" s="20"/>
      <c r="E694" s="4">
        <v>40000</v>
      </c>
      <c r="F694" s="3" t="s">
        <v>12</v>
      </c>
      <c r="G694" s="48"/>
      <c r="H694" s="117"/>
      <c r="I694" s="20"/>
      <c r="J694" s="20"/>
      <c r="K694" s="20"/>
      <c r="L694" s="20"/>
      <c r="M694" s="20"/>
      <c r="N694" s="20"/>
      <c r="O694" s="95"/>
      <c r="P694" s="20"/>
      <c r="Q694" s="20"/>
      <c r="R694" s="63"/>
    </row>
    <row r="695" spans="2:18" x14ac:dyDescent="0.3">
      <c r="B695" s="19" t="str">
        <f>IF(TRIM(H695)&lt;&gt;"",COUNTA($H$66:H695)&amp;"","")</f>
        <v/>
      </c>
      <c r="C695" s="20"/>
      <c r="D695" s="30"/>
      <c r="E695" s="4">
        <v>42000</v>
      </c>
      <c r="F695" s="31" t="s">
        <v>13</v>
      </c>
      <c r="G695" s="48"/>
      <c r="H695" s="117"/>
      <c r="I695" s="20"/>
      <c r="J695" s="20"/>
      <c r="K695" s="20"/>
      <c r="L695" s="20"/>
      <c r="M695" s="20"/>
      <c r="N695" s="20"/>
      <c r="O695" s="95"/>
      <c r="P695" s="20"/>
      <c r="Q695" s="20"/>
      <c r="R695" s="63"/>
    </row>
    <row r="696" spans="2:18" x14ac:dyDescent="0.3">
      <c r="B696" s="7" t="str">
        <f>IF(TRIM(H696)&lt;&gt;"",COUNTA($H$66:H696)&amp;"","")</f>
        <v/>
      </c>
      <c r="C696" s="164" t="s">
        <v>183</v>
      </c>
      <c r="D696" s="166"/>
      <c r="E696" s="166"/>
      <c r="F696" s="38" t="s">
        <v>43</v>
      </c>
      <c r="G696" s="2"/>
      <c r="H696" s="42"/>
      <c r="I696" s="5"/>
      <c r="J696" s="5"/>
      <c r="K696" s="5"/>
      <c r="L696" s="8"/>
      <c r="M696" s="8"/>
      <c r="N696" s="8"/>
      <c r="O696" s="91"/>
      <c r="P696" s="8"/>
      <c r="Q696" s="8"/>
      <c r="R696" s="64"/>
    </row>
    <row r="697" spans="2:18" s="32" customFormat="1" x14ac:dyDescent="0.3">
      <c r="B697" s="7" t="str">
        <f>IF(TRIM(H697)&lt;&gt;"",COUNTA($H$66:H697)&amp;"","")</f>
        <v>410</v>
      </c>
      <c r="C697" s="167"/>
      <c r="D697" s="167"/>
      <c r="E697" s="167"/>
      <c r="F697" s="113" t="s">
        <v>44</v>
      </c>
      <c r="G697" s="1">
        <v>1</v>
      </c>
      <c r="H697" s="42">
        <v>830</v>
      </c>
      <c r="I697" s="5"/>
      <c r="J697" s="5">
        <f t="shared" ref="J697:J699" si="608">G697*H697</f>
        <v>830</v>
      </c>
      <c r="K697" s="5" t="s">
        <v>45</v>
      </c>
      <c r="L697" s="124">
        <v>8.0000000000000002E-3</v>
      </c>
      <c r="M697" s="132">
        <v>53</v>
      </c>
      <c r="N697" s="126">
        <f>M697*L697</f>
        <v>0.42399999999999999</v>
      </c>
      <c r="O697" s="127">
        <v>0.74</v>
      </c>
      <c r="P697" s="125">
        <v>0</v>
      </c>
      <c r="Q697" s="140">
        <f>(P697+O697+N697)</f>
        <v>1.1639999999999999</v>
      </c>
      <c r="R697" s="64">
        <f t="shared" ref="R697:R698" si="609">Q697*J697</f>
        <v>966.11999999999989</v>
      </c>
    </row>
    <row r="698" spans="2:18" x14ac:dyDescent="0.3">
      <c r="B698" s="7" t="str">
        <f>IF(TRIM(H698)&lt;&gt;"",COUNTA($H$66:H698)&amp;"","")</f>
        <v>411</v>
      </c>
      <c r="C698" s="167"/>
      <c r="D698" s="167"/>
      <c r="E698" s="167"/>
      <c r="F698" s="113" t="s">
        <v>165</v>
      </c>
      <c r="G698" s="1">
        <v>1</v>
      </c>
      <c r="H698" s="42">
        <v>590</v>
      </c>
      <c r="I698" s="5"/>
      <c r="J698" s="5">
        <f t="shared" si="608"/>
        <v>590</v>
      </c>
      <c r="K698" s="5" t="s">
        <v>46</v>
      </c>
      <c r="L698" s="111">
        <v>8.5000000000000006E-2</v>
      </c>
      <c r="M698" s="132">
        <v>53</v>
      </c>
      <c r="N698" s="126">
        <f>M698*L698</f>
        <v>4.5049999999999999</v>
      </c>
      <c r="O698" s="127">
        <v>4.25</v>
      </c>
      <c r="P698" s="125">
        <v>0</v>
      </c>
      <c r="Q698" s="140">
        <f>(P698+O698+N698)</f>
        <v>8.754999999999999</v>
      </c>
      <c r="R698" s="64">
        <f t="shared" si="609"/>
        <v>5165.45</v>
      </c>
    </row>
    <row r="699" spans="2:18" x14ac:dyDescent="0.3">
      <c r="B699" s="7" t="str">
        <f>IF(TRIM(H699)&lt;&gt;"",COUNTA($H$66:H699)&amp;"","")</f>
        <v>412</v>
      </c>
      <c r="C699" s="170"/>
      <c r="D699" s="170"/>
      <c r="E699" s="170"/>
      <c r="F699" s="113" t="s">
        <v>166</v>
      </c>
      <c r="G699" s="1">
        <v>1</v>
      </c>
      <c r="H699" s="42">
        <v>200</v>
      </c>
      <c r="I699" s="5"/>
      <c r="J699" s="5">
        <f t="shared" si="608"/>
        <v>200</v>
      </c>
      <c r="K699" s="5" t="s">
        <v>46</v>
      </c>
      <c r="L699" s="111">
        <v>8.5000000000000006E-2</v>
      </c>
      <c r="M699" s="132">
        <v>53</v>
      </c>
      <c r="N699" s="126">
        <f>M699*L699</f>
        <v>4.5049999999999999</v>
      </c>
      <c r="O699" s="127">
        <v>6.25</v>
      </c>
      <c r="P699" s="125">
        <v>0</v>
      </c>
      <c r="Q699" s="140">
        <f>(P699+O699+N699)</f>
        <v>10.754999999999999</v>
      </c>
      <c r="R699" s="64">
        <f t="shared" ref="R699" si="610">Q699*J699</f>
        <v>2151</v>
      </c>
    </row>
    <row r="700" spans="2:18" ht="14.4" thickBot="1" x14ac:dyDescent="0.35">
      <c r="B700" s="7" t="str">
        <f>IF(TRIM(H700)&lt;&gt;"",COUNTA($H$66:H700)&amp;"","")</f>
        <v/>
      </c>
      <c r="C700" s="1"/>
      <c r="D700" s="1"/>
      <c r="E700" s="1"/>
      <c r="F700" s="24" t="s">
        <v>7</v>
      </c>
      <c r="G700" s="45"/>
      <c r="H700" s="49"/>
      <c r="I700" s="34"/>
      <c r="J700" s="34"/>
      <c r="K700" s="34"/>
      <c r="L700" s="51"/>
      <c r="M700" s="51"/>
      <c r="N700" s="26"/>
      <c r="O700" s="92"/>
      <c r="P700" s="51"/>
      <c r="Q700" s="26"/>
      <c r="R700" s="66">
        <f>SUM(R696:R699)</f>
        <v>8282.57</v>
      </c>
    </row>
    <row r="701" spans="2:18" x14ac:dyDescent="0.3">
      <c r="B701" s="7" t="str">
        <f>IF(TRIM(H701)&lt;&gt;"",COUNTA($H$66:H701)&amp;"","")</f>
        <v/>
      </c>
      <c r="C701" s="1"/>
      <c r="D701" s="1"/>
      <c r="E701" s="1"/>
      <c r="F701" s="2"/>
      <c r="G701" s="115"/>
      <c r="H701" s="50"/>
      <c r="I701" s="35"/>
      <c r="J701" s="35"/>
      <c r="K701" s="35"/>
      <c r="L701" s="52"/>
      <c r="M701" s="52"/>
      <c r="N701" s="36"/>
      <c r="O701" s="93"/>
      <c r="P701" s="52"/>
      <c r="Q701" s="36"/>
      <c r="R701" s="68"/>
    </row>
    <row r="702" spans="2:18" x14ac:dyDescent="0.3">
      <c r="B702" s="7" t="str">
        <f>IF(TRIM(H702)&lt;&gt;"",COUNTA($H$66:H702)&amp;"","")</f>
        <v/>
      </c>
      <c r="C702" s="1"/>
      <c r="D702" s="1"/>
      <c r="E702" s="4"/>
      <c r="F702" s="2"/>
      <c r="G702" s="2"/>
      <c r="H702" s="42"/>
      <c r="I702" s="5"/>
      <c r="J702" s="5"/>
      <c r="K702" s="5"/>
      <c r="L702" s="8"/>
      <c r="M702" s="8"/>
      <c r="N702" s="37"/>
      <c r="O702" s="94"/>
      <c r="P702" s="8"/>
      <c r="Q702" s="37"/>
      <c r="R702" s="69"/>
    </row>
    <row r="703" spans="2:18" s="53" customFormat="1" x14ac:dyDescent="0.3">
      <c r="B703" s="54" t="str">
        <f>IF(TRIM(H703)&lt;&gt;"",COUNTA($H$66:H703)&amp;"","")</f>
        <v/>
      </c>
      <c r="C703" s="55"/>
      <c r="D703" s="55"/>
      <c r="E703" s="55"/>
      <c r="F703" s="56" t="s">
        <v>22</v>
      </c>
      <c r="G703" s="56"/>
      <c r="H703" s="55"/>
      <c r="I703" s="55"/>
      <c r="J703" s="55"/>
      <c r="K703" s="57"/>
      <c r="L703" s="102"/>
      <c r="M703" s="103"/>
      <c r="N703" s="103"/>
      <c r="O703" s="104"/>
      <c r="P703" s="5"/>
      <c r="Q703" s="1"/>
      <c r="R703" s="67">
        <f>R74+R86+R176+R208+R280+R290+R338+R366+R398+R408+R453+R478+R510+R520+R547+R561+R591+R612+R638+R646+R665+R690+R700</f>
        <v>21964259.346517995</v>
      </c>
    </row>
    <row r="704" spans="2:18" s="53" customFormat="1" x14ac:dyDescent="0.3">
      <c r="B704" s="58" t="str">
        <f>IF(TRIM(H704)&lt;&gt;"",COUNTA($H$66:H704)&amp;"","")</f>
        <v/>
      </c>
      <c r="C704" s="22"/>
      <c r="D704" s="22"/>
      <c r="E704" s="22"/>
      <c r="F704" s="56" t="s">
        <v>34</v>
      </c>
      <c r="G704" s="56"/>
      <c r="H704" s="59"/>
      <c r="I704" s="59"/>
      <c r="J704" s="59"/>
      <c r="K704" s="60"/>
      <c r="L704" s="105"/>
      <c r="M704" s="103"/>
      <c r="N704" s="103"/>
      <c r="O704" s="106"/>
      <c r="P704" s="5"/>
      <c r="Q704" s="1"/>
      <c r="R704" s="67">
        <f>R703*5%</f>
        <v>1098212.9673258997</v>
      </c>
    </row>
    <row r="705" spans="2:18" s="53" customFormat="1" x14ac:dyDescent="0.3">
      <c r="B705" s="58" t="str">
        <f>IF(TRIM(H705)&lt;&gt;"",COUNTA($H$66:H705)&amp;"","")</f>
        <v/>
      </c>
      <c r="C705" s="22"/>
      <c r="D705" s="22"/>
      <c r="E705" s="22"/>
      <c r="F705" s="61" t="s">
        <v>23</v>
      </c>
      <c r="G705" s="61"/>
      <c r="H705" s="59"/>
      <c r="I705" s="59"/>
      <c r="J705" s="59"/>
      <c r="K705" s="60"/>
      <c r="L705" s="107"/>
      <c r="M705" s="103"/>
      <c r="N705" s="103"/>
      <c r="O705" s="106"/>
      <c r="P705" s="5"/>
      <c r="Q705" s="1"/>
      <c r="R705" s="67">
        <f>R703*15%</f>
        <v>3294638.9019776992</v>
      </c>
    </row>
    <row r="706" spans="2:18" s="53" customFormat="1" ht="15.75" customHeight="1" thickBot="1" x14ac:dyDescent="0.35">
      <c r="B706" s="96" t="str">
        <f>IF(TRIM(H706)&lt;&gt;"",COUNTA($H$66:H706)&amp;"","")</f>
        <v/>
      </c>
      <c r="C706" s="97"/>
      <c r="D706" s="97"/>
      <c r="E706" s="98"/>
      <c r="F706" s="99" t="s">
        <v>24</v>
      </c>
      <c r="G706" s="99"/>
      <c r="H706" s="100"/>
      <c r="I706" s="100"/>
      <c r="J706" s="100"/>
      <c r="K706" s="101"/>
      <c r="L706" s="108"/>
      <c r="M706" s="109"/>
      <c r="N706" s="109"/>
      <c r="O706" s="110"/>
      <c r="P706" s="6"/>
      <c r="Q706" s="23"/>
      <c r="R706" s="141">
        <f>R703+R704+R705</f>
        <v>26357111.215821594</v>
      </c>
    </row>
    <row r="707" spans="2:18" s="53" customFormat="1" ht="18" customHeight="1" thickBot="1" x14ac:dyDescent="0.35">
      <c r="B707" s="179" t="s">
        <v>25</v>
      </c>
      <c r="C707" s="180"/>
      <c r="D707" s="180"/>
      <c r="E707" s="180"/>
      <c r="F707" s="180"/>
      <c r="G707" s="180"/>
      <c r="H707" s="180"/>
      <c r="I707" s="180"/>
      <c r="J707" s="180"/>
      <c r="K707" s="180"/>
      <c r="L707" s="180"/>
      <c r="M707" s="180"/>
      <c r="N707" s="180"/>
      <c r="O707" s="180"/>
      <c r="P707" s="180"/>
      <c r="Q707" s="180"/>
      <c r="R707" s="181"/>
    </row>
    <row r="709" spans="2:18" x14ac:dyDescent="0.3">
      <c r="C709" s="39"/>
      <c r="D709" s="39"/>
      <c r="E709" s="39"/>
    </row>
  </sheetData>
  <mergeCells count="393">
    <mergeCell ref="C676:C677"/>
    <mergeCell ref="D676:D677"/>
    <mergeCell ref="E676:E677"/>
    <mergeCell ref="C678:C679"/>
    <mergeCell ref="D678:D679"/>
    <mergeCell ref="E678:E679"/>
    <mergeCell ref="C680:C681"/>
    <mergeCell ref="D680:D681"/>
    <mergeCell ref="E680:E681"/>
    <mergeCell ref="C669:C672"/>
    <mergeCell ref="D669:D672"/>
    <mergeCell ref="E669:E672"/>
    <mergeCell ref="C565:C568"/>
    <mergeCell ref="D565:D568"/>
    <mergeCell ref="E565:E568"/>
    <mergeCell ref="C616:C619"/>
    <mergeCell ref="D616:D619"/>
    <mergeCell ref="E616:E619"/>
    <mergeCell ref="C644:C645"/>
    <mergeCell ref="D644:D645"/>
    <mergeCell ref="E644:E645"/>
    <mergeCell ref="C572:C573"/>
    <mergeCell ref="D572:D573"/>
    <mergeCell ref="E572:E573"/>
    <mergeCell ref="C583:C590"/>
    <mergeCell ref="D583:D590"/>
    <mergeCell ref="E583:E590"/>
    <mergeCell ref="C625:C626"/>
    <mergeCell ref="D625:D626"/>
    <mergeCell ref="E625:E626"/>
    <mergeCell ref="C620:C621"/>
    <mergeCell ref="D620:D621"/>
    <mergeCell ref="E620:E621"/>
    <mergeCell ref="C516:C519"/>
    <mergeCell ref="D516:D519"/>
    <mergeCell ref="E516:E519"/>
    <mergeCell ref="C569:C570"/>
    <mergeCell ref="D569:D570"/>
    <mergeCell ref="E569:E570"/>
    <mergeCell ref="C574:C575"/>
    <mergeCell ref="D574:D575"/>
    <mergeCell ref="E574:E575"/>
    <mergeCell ref="C537:C539"/>
    <mergeCell ref="D537:D539"/>
    <mergeCell ref="E537:E539"/>
    <mergeCell ref="C525:C527"/>
    <mergeCell ref="D525:D527"/>
    <mergeCell ref="E525:E527"/>
    <mergeCell ref="C545:C546"/>
    <mergeCell ref="D545:D546"/>
    <mergeCell ref="E545:E546"/>
    <mergeCell ref="C531:C533"/>
    <mergeCell ref="D531:D533"/>
    <mergeCell ref="E531:E533"/>
    <mergeCell ref="C534:C536"/>
    <mergeCell ref="D534:D536"/>
    <mergeCell ref="E534:E536"/>
    <mergeCell ref="C540:C542"/>
    <mergeCell ref="D540:D542"/>
    <mergeCell ref="E540:E542"/>
    <mergeCell ref="C555:C558"/>
    <mergeCell ref="D555:D558"/>
    <mergeCell ref="E555:E558"/>
    <mergeCell ref="B63:B64"/>
    <mergeCell ref="C63:C64"/>
    <mergeCell ref="D63:D64"/>
    <mergeCell ref="E63:E64"/>
    <mergeCell ref="D236:D237"/>
    <mergeCell ref="E236:E237"/>
    <mergeCell ref="E227:E228"/>
    <mergeCell ref="C229:C231"/>
    <mergeCell ref="D229:D231"/>
    <mergeCell ref="E229:E231"/>
    <mergeCell ref="C232:C233"/>
    <mergeCell ref="D232:D233"/>
    <mergeCell ref="E232:E233"/>
    <mergeCell ref="C266:C267"/>
    <mergeCell ref="D266:D267"/>
    <mergeCell ref="E266:E267"/>
    <mergeCell ref="C389:C397"/>
    <mergeCell ref="D389:D397"/>
    <mergeCell ref="F63:F64"/>
    <mergeCell ref="O63:O64"/>
    <mergeCell ref="P63:P64"/>
    <mergeCell ref="B707:R707"/>
    <mergeCell ref="Q63:Q64"/>
    <mergeCell ref="R63:R64"/>
    <mergeCell ref="H63:H64"/>
    <mergeCell ref="I63:I64"/>
    <mergeCell ref="K63:K64"/>
    <mergeCell ref="L63:N63"/>
    <mergeCell ref="J63:J64"/>
    <mergeCell ref="G63:G64"/>
    <mergeCell ref="C80:C82"/>
    <mergeCell ref="D80:D82"/>
    <mergeCell ref="E80:E82"/>
    <mergeCell ref="C227:C228"/>
    <mergeCell ref="D227:D228"/>
    <mergeCell ref="C463:C471"/>
    <mergeCell ref="D463:D471"/>
    <mergeCell ref="E463:E471"/>
    <mergeCell ref="C234:C235"/>
    <mergeCell ref="D234:D235"/>
    <mergeCell ref="E234:E235"/>
    <mergeCell ref="C236:C237"/>
    <mergeCell ref="E55:F55"/>
    <mergeCell ref="E57:F57"/>
    <mergeCell ref="C83:C85"/>
    <mergeCell ref="D83:D85"/>
    <mergeCell ref="E83:E85"/>
    <mergeCell ref="C218:C220"/>
    <mergeCell ref="D218:D220"/>
    <mergeCell ref="E218:E220"/>
    <mergeCell ref="C221:C222"/>
    <mergeCell ref="D221:D222"/>
    <mergeCell ref="E221:E222"/>
    <mergeCell ref="C182:C186"/>
    <mergeCell ref="D182:D186"/>
    <mergeCell ref="E182:E186"/>
    <mergeCell ref="C188:C201"/>
    <mergeCell ref="D188:D201"/>
    <mergeCell ref="E188:E201"/>
    <mergeCell ref="C203:C207"/>
    <mergeCell ref="D203:D207"/>
    <mergeCell ref="E203:E207"/>
    <mergeCell ref="C162:C164"/>
    <mergeCell ref="D162:D164"/>
    <mergeCell ref="E162:E164"/>
    <mergeCell ref="C174:C175"/>
    <mergeCell ref="E389:E397"/>
    <mergeCell ref="C482:C485"/>
    <mergeCell ref="D482:D485"/>
    <mergeCell ref="E482:E485"/>
    <mergeCell ref="C433:C435"/>
    <mergeCell ref="D433:D435"/>
    <mergeCell ref="E433:E435"/>
    <mergeCell ref="C460:C461"/>
    <mergeCell ref="D460:D461"/>
    <mergeCell ref="E460:E461"/>
    <mergeCell ref="C473:C477"/>
    <mergeCell ref="D473:D477"/>
    <mergeCell ref="E473:E477"/>
    <mergeCell ref="C436:C438"/>
    <mergeCell ref="D436:D438"/>
    <mergeCell ref="E436:E438"/>
    <mergeCell ref="C439:C441"/>
    <mergeCell ref="D439:D441"/>
    <mergeCell ref="E439:E441"/>
    <mergeCell ref="C442:C444"/>
    <mergeCell ref="D442:D444"/>
    <mergeCell ref="E442:E444"/>
    <mergeCell ref="C361:C365"/>
    <mergeCell ref="D361:D365"/>
    <mergeCell ref="E361:E365"/>
    <mergeCell ref="C413:C432"/>
    <mergeCell ref="D413:D432"/>
    <mergeCell ref="E413:E432"/>
    <mergeCell ref="C696:C699"/>
    <mergeCell ref="D696:D699"/>
    <mergeCell ref="E696:E699"/>
    <mergeCell ref="C580:C581"/>
    <mergeCell ref="D580:D581"/>
    <mergeCell ref="E580:E581"/>
    <mergeCell ref="C576:C577"/>
    <mergeCell ref="D576:D577"/>
    <mergeCell ref="E576:E577"/>
    <mergeCell ref="C578:C579"/>
    <mergeCell ref="D578:D579"/>
    <mergeCell ref="E578:E579"/>
    <mergeCell ref="C630:C637"/>
    <mergeCell ref="D630:D637"/>
    <mergeCell ref="E630:E637"/>
    <mergeCell ref="C623:C624"/>
    <mergeCell ref="D623:D624"/>
    <mergeCell ref="E623:E624"/>
    <mergeCell ref="C683:C689"/>
    <mergeCell ref="D683:D689"/>
    <mergeCell ref="E683:E689"/>
    <mergeCell ref="C673:C674"/>
    <mergeCell ref="D673:D674"/>
    <mergeCell ref="E673:E674"/>
    <mergeCell ref="C286:C289"/>
    <mergeCell ref="D286:D289"/>
    <mergeCell ref="E286:E289"/>
    <mergeCell ref="C370:C373"/>
    <mergeCell ref="D370:D373"/>
    <mergeCell ref="E370:E373"/>
    <mergeCell ref="C404:C407"/>
    <mergeCell ref="D404:D407"/>
    <mergeCell ref="E404:E407"/>
    <mergeCell ref="C330:C332"/>
    <mergeCell ref="D330:D332"/>
    <mergeCell ref="E330:E332"/>
    <mergeCell ref="C374:C375"/>
    <mergeCell ref="D374:D375"/>
    <mergeCell ref="E374:E375"/>
    <mergeCell ref="C627:C628"/>
    <mergeCell ref="D627:D628"/>
    <mergeCell ref="E627:E628"/>
    <mergeCell ref="C486:C487"/>
    <mergeCell ref="D486:D487"/>
    <mergeCell ref="E486:E487"/>
    <mergeCell ref="C224:C226"/>
    <mergeCell ref="D224:D226"/>
    <mergeCell ref="E224:E226"/>
    <mergeCell ref="C268:C269"/>
    <mergeCell ref="D268:D269"/>
    <mergeCell ref="E268:E269"/>
    <mergeCell ref="C262:C263"/>
    <mergeCell ref="D262:D263"/>
    <mergeCell ref="E262:E263"/>
    <mergeCell ref="C264:C265"/>
    <mergeCell ref="D264:D265"/>
    <mergeCell ref="E264:E265"/>
    <mergeCell ref="C249:C250"/>
    <mergeCell ref="D249:D250"/>
    <mergeCell ref="E249:E250"/>
    <mergeCell ref="C271:C279"/>
    <mergeCell ref="D271:D279"/>
    <mergeCell ref="E271:E279"/>
    <mergeCell ref="C251:C252"/>
    <mergeCell ref="D251:D252"/>
    <mergeCell ref="E251:E252"/>
    <mergeCell ref="D174:D175"/>
    <mergeCell ref="E174:E175"/>
    <mergeCell ref="C243:C245"/>
    <mergeCell ref="D243:D245"/>
    <mergeCell ref="E243:E245"/>
    <mergeCell ref="C246:C248"/>
    <mergeCell ref="D246:D248"/>
    <mergeCell ref="E246:E248"/>
    <mergeCell ref="C238:C239"/>
    <mergeCell ref="D238:D239"/>
    <mergeCell ref="E238:E239"/>
    <mergeCell ref="C240:C242"/>
    <mergeCell ref="D240:D242"/>
    <mergeCell ref="E240:E242"/>
    <mergeCell ref="C253:C255"/>
    <mergeCell ref="D253:D255"/>
    <mergeCell ref="E253:E255"/>
    <mergeCell ref="C256:C257"/>
    <mergeCell ref="D256:D257"/>
    <mergeCell ref="E256:E257"/>
    <mergeCell ref="C258:C259"/>
    <mergeCell ref="D258:D259"/>
    <mergeCell ref="E258:E259"/>
    <mergeCell ref="C260:C261"/>
    <mergeCell ref="D260:D261"/>
    <mergeCell ref="E260:E261"/>
    <mergeCell ref="C91:C110"/>
    <mergeCell ref="D91:D110"/>
    <mergeCell ref="E91:E110"/>
    <mergeCell ref="C295:C317"/>
    <mergeCell ref="D295:D317"/>
    <mergeCell ref="E295:E317"/>
    <mergeCell ref="C123:C125"/>
    <mergeCell ref="D123:D125"/>
    <mergeCell ref="E123:E125"/>
    <mergeCell ref="C126:C128"/>
    <mergeCell ref="D126:D128"/>
    <mergeCell ref="E126:E128"/>
    <mergeCell ref="C135:C137"/>
    <mergeCell ref="D135:D137"/>
    <mergeCell ref="E135:E137"/>
    <mergeCell ref="C138:C140"/>
    <mergeCell ref="D138:D140"/>
    <mergeCell ref="E138:E140"/>
    <mergeCell ref="C141:C143"/>
    <mergeCell ref="D141:D143"/>
    <mergeCell ref="E141:E143"/>
    <mergeCell ref="C651:C654"/>
    <mergeCell ref="D651:D654"/>
    <mergeCell ref="E651:E654"/>
    <mergeCell ref="C111:C113"/>
    <mergeCell ref="D111:D113"/>
    <mergeCell ref="E111:E113"/>
    <mergeCell ref="C168:C169"/>
    <mergeCell ref="D168:D169"/>
    <mergeCell ref="E168:E169"/>
    <mergeCell ref="C170:C171"/>
    <mergeCell ref="D170:D171"/>
    <mergeCell ref="E170:E171"/>
    <mergeCell ref="C114:C116"/>
    <mergeCell ref="D114:D116"/>
    <mergeCell ref="E114:E116"/>
    <mergeCell ref="C117:C119"/>
    <mergeCell ref="D117:D119"/>
    <mergeCell ref="E117:E119"/>
    <mergeCell ref="C120:C122"/>
    <mergeCell ref="D120:D122"/>
    <mergeCell ref="E120:E122"/>
    <mergeCell ref="C344:C347"/>
    <mergeCell ref="D344:D347"/>
    <mergeCell ref="E344:E347"/>
    <mergeCell ref="C172:C173"/>
    <mergeCell ref="D172:D173"/>
    <mergeCell ref="E172:E173"/>
    <mergeCell ref="C150:C152"/>
    <mergeCell ref="D150:D152"/>
    <mergeCell ref="E150:E152"/>
    <mergeCell ref="C153:C155"/>
    <mergeCell ref="D153:D155"/>
    <mergeCell ref="E153:E155"/>
    <mergeCell ref="C156:C158"/>
    <mergeCell ref="D156:D158"/>
    <mergeCell ref="E156:E158"/>
    <mergeCell ref="C129:C131"/>
    <mergeCell ref="D129:D131"/>
    <mergeCell ref="E129:E131"/>
    <mergeCell ref="C132:C134"/>
    <mergeCell ref="D132:D134"/>
    <mergeCell ref="E132:E134"/>
    <mergeCell ref="C159:C161"/>
    <mergeCell ref="D159:D161"/>
    <mergeCell ref="E159:E161"/>
    <mergeCell ref="C144:C146"/>
    <mergeCell ref="D144:D146"/>
    <mergeCell ref="E144:E146"/>
    <mergeCell ref="C147:C149"/>
    <mergeCell ref="D147:D149"/>
    <mergeCell ref="E147:E149"/>
    <mergeCell ref="C380:C387"/>
    <mergeCell ref="D380:D387"/>
    <mergeCell ref="E380:E387"/>
    <mergeCell ref="C377:C379"/>
    <mergeCell ref="D377:D379"/>
    <mergeCell ref="E377:E379"/>
    <mergeCell ref="C318:C320"/>
    <mergeCell ref="D318:D320"/>
    <mergeCell ref="E318:E320"/>
    <mergeCell ref="C321:C323"/>
    <mergeCell ref="D321:D323"/>
    <mergeCell ref="E321:E323"/>
    <mergeCell ref="C324:C326"/>
    <mergeCell ref="D324:D326"/>
    <mergeCell ref="E324:E326"/>
    <mergeCell ref="C327:C329"/>
    <mergeCell ref="D327:D329"/>
    <mergeCell ref="E327:E329"/>
    <mergeCell ref="C336:C337"/>
    <mergeCell ref="D336:D337"/>
    <mergeCell ref="E336:E337"/>
    <mergeCell ref="C349:C359"/>
    <mergeCell ref="D349:D359"/>
    <mergeCell ref="E349:E359"/>
    <mergeCell ref="C602:C604"/>
    <mergeCell ref="D602:D604"/>
    <mergeCell ref="E602:E604"/>
    <mergeCell ref="C445:C447"/>
    <mergeCell ref="D445:D447"/>
    <mergeCell ref="E445:E447"/>
    <mergeCell ref="C451:C452"/>
    <mergeCell ref="D451:D452"/>
    <mergeCell ref="E451:E452"/>
    <mergeCell ref="C528:C530"/>
    <mergeCell ref="D528:D530"/>
    <mergeCell ref="E528:E530"/>
    <mergeCell ref="C597:C601"/>
    <mergeCell ref="D597:D601"/>
    <mergeCell ref="E597:E601"/>
    <mergeCell ref="C489:C491"/>
    <mergeCell ref="D489:D491"/>
    <mergeCell ref="E489:E491"/>
    <mergeCell ref="C492:C499"/>
    <mergeCell ref="D492:D499"/>
    <mergeCell ref="E492:E499"/>
    <mergeCell ref="C501:C509"/>
    <mergeCell ref="D501:D509"/>
    <mergeCell ref="E501:E509"/>
    <mergeCell ref="C658:C660"/>
    <mergeCell ref="D658:D660"/>
    <mergeCell ref="E658:E660"/>
    <mergeCell ref="C663:C664"/>
    <mergeCell ref="D663:D664"/>
    <mergeCell ref="E663:E664"/>
    <mergeCell ref="C166:C167"/>
    <mergeCell ref="D166:D167"/>
    <mergeCell ref="E166:E167"/>
    <mergeCell ref="C334:C335"/>
    <mergeCell ref="D334:D335"/>
    <mergeCell ref="E334:E335"/>
    <mergeCell ref="C449:C450"/>
    <mergeCell ref="D449:D450"/>
    <mergeCell ref="E449:E450"/>
    <mergeCell ref="C605:C607"/>
    <mergeCell ref="D605:D607"/>
    <mergeCell ref="E605:E607"/>
    <mergeCell ref="C610:C611"/>
    <mergeCell ref="D610:D611"/>
    <mergeCell ref="E610:E611"/>
    <mergeCell ref="C655:C657"/>
    <mergeCell ref="D655:D657"/>
    <mergeCell ref="E655:E657"/>
  </mergeCells>
  <printOptions horizontalCentered="1"/>
  <pageMargins left="0.2" right="0.25" top="0.25" bottom="0.25" header="0" footer="0"/>
  <pageSetup scale="70" fitToHeight="0" orientation="portrait" horizontalDpi="1200" verticalDpi="1200" r:id="rId1"/>
  <headerFooter differentFirst="1">
    <oddHeader>&amp;CPage &amp;P of &amp;N</oddHeader>
  </headerFooter>
  <rowBreaks count="1" manualBreakCount="1">
    <brk id="62" max="1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S w i f t T o k e n s   x m l n s : x s d = " h t t p : / / w w w . w 3 . o r g / 2 0 0 1 / X M L S c h e m a "   x m l n s : x s i = " h t t p : / / w w w . w 3 . o r g / 2 0 0 1 / X M L S c h e m a - i n s t a n c e " > < T o k e n s / > < / S w i f t T o k e n s > 
</file>

<file path=customXml/itemProps1.xml><?xml version="1.0" encoding="utf-8"?>
<ds:datastoreItem xmlns:ds="http://schemas.openxmlformats.org/officeDocument/2006/customXml" ds:itemID="{935FDFB2-9517-4B3C-8C3C-EF541EA40254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QTO</vt:lpstr>
      <vt:lpstr>QTO!Print_Area</vt:lpstr>
      <vt:lpstr>QTO!Print_Titles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Absolute002</dc:creator>
  <cp:lastModifiedBy>Raymond Voizin</cp:lastModifiedBy>
  <cp:lastPrinted>2014-10-18T02:22:15Z</cp:lastPrinted>
  <dcterms:created xsi:type="dcterms:W3CDTF">2013-09-18T14:51:37Z</dcterms:created>
  <dcterms:modified xsi:type="dcterms:W3CDTF">2023-09-27T14:42:34Z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  <property fmtid="{D5CDD505-2E9C-101B-9397-08002B2CF9AE}" pid="3" name="PlanSwiftJobName">
    <vt:lpwstr/>
  </property>
  <property fmtid="{D5CDD505-2E9C-101B-9397-08002B2CF9AE}" pid="4" name="PlanSwiftJobGuid">
    <vt:lpwstr/>
  </property>
  <property fmtid="{D5CDD505-2E9C-101B-9397-08002B2CF9AE}" pid="5" name="LinkedDataId">
    <vt:lpwstr>{935FDFB2-9517-4B3C-8C3C-EF541EA40254}</vt:lpwstr>
  </property>
</Properties>
</file>