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fiyan\Desktop\Our projects and Work samples\Openings\"/>
    </mc:Choice>
  </mc:AlternateContent>
  <xr:revisionPtr revIDLastSave="0" documentId="13_ncr:1_{DF8BE181-C7FC-4510-A16E-65103CB37A71}" xr6:coauthVersionLast="47" xr6:coauthVersionMax="47" xr10:uidLastSave="{00000000-0000-0000-0000-000000000000}"/>
  <bookViews>
    <workbookView xWindow="-108" yWindow="-108" windowWidth="23256" windowHeight="12576" tabRatio="833" xr2:uid="{00000000-000D-0000-FFFF-FFFF00000000}"/>
  </bookViews>
  <sheets>
    <sheet name="QTO" sheetId="1" r:id="rId1"/>
  </sheets>
  <definedNames>
    <definedName name="_xlnm.Print_Area" localSheetId="0">QTO!$A$1:$O$194</definedName>
    <definedName name="_xlnm.Print_Titles" localSheetId="0">QTO!$63:$63</definedName>
    <definedName name="TotalMonthlyExpenses">SUM(#REF!)</definedName>
    <definedName name="TotalMonthlyIncome">SUM(#REF!)</definedName>
  </definedNames>
  <calcPr calcId="181029"/>
</workbook>
</file>

<file path=xl/calcChain.xml><?xml version="1.0" encoding="utf-8"?>
<calcChain xmlns="http://schemas.openxmlformats.org/spreadsheetml/2006/main">
  <c r="B68" i="1" l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N375" i="1"/>
  <c r="Q375" i="1" s="1"/>
  <c r="N373" i="1"/>
  <c r="Q373" i="1" s="1"/>
  <c r="N372" i="1"/>
  <c r="Q372" i="1" s="1"/>
  <c r="N371" i="1"/>
  <c r="Q371" i="1" s="1"/>
  <c r="N361" i="1"/>
  <c r="Q361" i="1" s="1"/>
  <c r="N360" i="1"/>
  <c r="Q360" i="1" s="1"/>
  <c r="N359" i="1"/>
  <c r="Q359" i="1" s="1"/>
  <c r="N310" i="1"/>
  <c r="Q310" i="1" s="1"/>
  <c r="N309" i="1"/>
  <c r="Q309" i="1" s="1"/>
  <c r="N308" i="1"/>
  <c r="Q308" i="1" s="1"/>
  <c r="N307" i="1"/>
  <c r="Q307" i="1" s="1"/>
  <c r="N306" i="1"/>
  <c r="Q306" i="1" s="1"/>
  <c r="N304" i="1"/>
  <c r="Q304" i="1" s="1"/>
  <c r="N303" i="1"/>
  <c r="Q303" i="1" s="1"/>
  <c r="N302" i="1"/>
  <c r="Q302" i="1" s="1"/>
  <c r="N301" i="1"/>
  <c r="Q301" i="1" s="1"/>
  <c r="N300" i="1"/>
  <c r="Q300" i="1" s="1"/>
  <c r="N299" i="1"/>
  <c r="Q299" i="1" s="1"/>
  <c r="N298" i="1"/>
  <c r="Q298" i="1" s="1"/>
  <c r="N297" i="1"/>
  <c r="Q297" i="1" s="1"/>
  <c r="N294" i="1"/>
  <c r="Q294" i="1" s="1"/>
  <c r="N285" i="1"/>
  <c r="Q285" i="1" s="1"/>
  <c r="N284" i="1"/>
  <c r="Q284" i="1" s="1"/>
  <c r="N283" i="1"/>
  <c r="Q283" i="1" s="1"/>
  <c r="N236" i="1"/>
  <c r="Q236" i="1" s="1"/>
  <c r="N235" i="1"/>
  <c r="Q235" i="1" s="1"/>
  <c r="N234" i="1"/>
  <c r="Q234" i="1" s="1"/>
  <c r="N233" i="1"/>
  <c r="Q233" i="1" s="1"/>
  <c r="N232" i="1"/>
  <c r="Q232" i="1" s="1"/>
  <c r="N218" i="1"/>
  <c r="Q218" i="1" s="1"/>
  <c r="N217" i="1"/>
  <c r="Q217" i="1" s="1"/>
  <c r="N216" i="1"/>
  <c r="Q216" i="1" s="1"/>
  <c r="N230" i="1"/>
  <c r="Q230" i="1" s="1"/>
  <c r="N229" i="1"/>
  <c r="Q229" i="1" s="1"/>
  <c r="N228" i="1"/>
  <c r="Q228" i="1" s="1"/>
  <c r="N227" i="1"/>
  <c r="Q227" i="1" s="1"/>
  <c r="N226" i="1"/>
  <c r="Q226" i="1" s="1"/>
  <c r="N225" i="1"/>
  <c r="Q225" i="1" s="1"/>
  <c r="N224" i="1"/>
  <c r="Q224" i="1" s="1"/>
  <c r="N223" i="1"/>
  <c r="Q223" i="1" s="1"/>
  <c r="N222" i="1"/>
  <c r="Q222" i="1" s="1"/>
  <c r="N208" i="1"/>
  <c r="Q208" i="1" s="1"/>
  <c r="N207" i="1"/>
  <c r="Q207" i="1" s="1"/>
  <c r="N206" i="1"/>
  <c r="Q206" i="1" s="1"/>
  <c r="N124" i="1"/>
  <c r="Q124" i="1" s="1"/>
  <c r="N123" i="1"/>
  <c r="Q123" i="1" s="1"/>
  <c r="N122" i="1"/>
  <c r="Q122" i="1" s="1"/>
  <c r="N121" i="1"/>
  <c r="Q121" i="1" s="1"/>
  <c r="N120" i="1"/>
  <c r="Q120" i="1" s="1"/>
  <c r="N103" i="1" l="1"/>
  <c r="Q103" i="1" s="1"/>
  <c r="N102" i="1"/>
  <c r="Q102" i="1" s="1"/>
  <c r="N101" i="1"/>
  <c r="Q101" i="1" s="1"/>
  <c r="N100" i="1"/>
  <c r="Q100" i="1" s="1"/>
  <c r="N118" i="1"/>
  <c r="Q118" i="1" s="1"/>
  <c r="N117" i="1"/>
  <c r="Q117" i="1" s="1"/>
  <c r="N116" i="1"/>
  <c r="Q116" i="1" s="1"/>
  <c r="N115" i="1"/>
  <c r="Q115" i="1" s="1"/>
  <c r="N114" i="1"/>
  <c r="Q114" i="1" s="1"/>
  <c r="N113" i="1"/>
  <c r="Q113" i="1" s="1"/>
  <c r="N112" i="1"/>
  <c r="Q112" i="1" s="1"/>
  <c r="N111" i="1"/>
  <c r="Q111" i="1" s="1"/>
  <c r="N110" i="1"/>
  <c r="Q110" i="1" s="1"/>
  <c r="N109" i="1"/>
  <c r="Q109" i="1" s="1"/>
  <c r="N108" i="1"/>
  <c r="Q108" i="1" s="1"/>
  <c r="N107" i="1"/>
  <c r="Q107" i="1" s="1"/>
  <c r="N92" i="1"/>
  <c r="Q92" i="1" s="1"/>
  <c r="N91" i="1"/>
  <c r="Q91" i="1" s="1"/>
  <c r="N90" i="1"/>
  <c r="Q90" i="1" s="1"/>
  <c r="J375" i="1" l="1"/>
  <c r="R375" i="1" s="1"/>
  <c r="J373" i="1" l="1"/>
  <c r="R373" i="1" s="1"/>
  <c r="J372" i="1"/>
  <c r="R372" i="1" s="1"/>
  <c r="J371" i="1"/>
  <c r="R371" i="1" s="1"/>
  <c r="N370" i="1"/>
  <c r="Q370" i="1" s="1"/>
  <c r="J370" i="1"/>
  <c r="N368" i="1"/>
  <c r="Q368" i="1" s="1"/>
  <c r="J368" i="1"/>
  <c r="N366" i="1"/>
  <c r="Q366" i="1" s="1"/>
  <c r="R366" i="1" s="1"/>
  <c r="J366" i="1"/>
  <c r="J361" i="1"/>
  <c r="R361" i="1" s="1"/>
  <c r="J360" i="1"/>
  <c r="R360" i="1" s="1"/>
  <c r="J359" i="1"/>
  <c r="R359" i="1" s="1"/>
  <c r="R362" i="1" s="1"/>
  <c r="J291" i="1"/>
  <c r="N291" i="1"/>
  <c r="Q291" i="1" s="1"/>
  <c r="J310" i="1"/>
  <c r="R310" i="1" s="1"/>
  <c r="J309" i="1"/>
  <c r="R309" i="1" s="1"/>
  <c r="J308" i="1"/>
  <c r="R308" i="1" s="1"/>
  <c r="J307" i="1"/>
  <c r="R307" i="1" s="1"/>
  <c r="J306" i="1"/>
  <c r="R306" i="1" s="1"/>
  <c r="J304" i="1"/>
  <c r="R304" i="1" s="1"/>
  <c r="J303" i="1"/>
  <c r="R303" i="1" s="1"/>
  <c r="J302" i="1"/>
  <c r="R302" i="1" s="1"/>
  <c r="J301" i="1"/>
  <c r="R301" i="1" s="1"/>
  <c r="J300" i="1"/>
  <c r="R300" i="1" s="1"/>
  <c r="J299" i="1"/>
  <c r="R299" i="1" s="1"/>
  <c r="J298" i="1"/>
  <c r="R298" i="1" s="1"/>
  <c r="J297" i="1"/>
  <c r="R297" i="1" s="1"/>
  <c r="N296" i="1"/>
  <c r="Q296" i="1" s="1"/>
  <c r="J296" i="1"/>
  <c r="J294" i="1"/>
  <c r="R294" i="1" s="1"/>
  <c r="N293" i="1"/>
  <c r="Q293" i="1" s="1"/>
  <c r="J293" i="1"/>
  <c r="N290" i="1"/>
  <c r="Q290" i="1" s="1"/>
  <c r="J290" i="1"/>
  <c r="J285" i="1"/>
  <c r="R285" i="1" s="1"/>
  <c r="J284" i="1"/>
  <c r="R284" i="1" s="1"/>
  <c r="J283" i="1"/>
  <c r="R283" i="1" s="1"/>
  <c r="R368" i="1" l="1"/>
  <c r="R376" i="1" s="1"/>
  <c r="R370" i="1"/>
  <c r="R296" i="1"/>
  <c r="R291" i="1"/>
  <c r="R290" i="1"/>
  <c r="R293" i="1"/>
  <c r="R286" i="1"/>
  <c r="J234" i="1"/>
  <c r="R234" i="1" s="1"/>
  <c r="J225" i="1"/>
  <c r="R225" i="1" s="1"/>
  <c r="J222" i="1"/>
  <c r="R222" i="1" s="1"/>
  <c r="J236" i="1"/>
  <c r="R236" i="1" s="1"/>
  <c r="J235" i="1"/>
  <c r="R235" i="1" s="1"/>
  <c r="J233" i="1"/>
  <c r="R233" i="1" s="1"/>
  <c r="J232" i="1"/>
  <c r="R232" i="1" s="1"/>
  <c r="J230" i="1"/>
  <c r="R230" i="1" s="1"/>
  <c r="J229" i="1"/>
  <c r="R229" i="1" s="1"/>
  <c r="J228" i="1"/>
  <c r="R228" i="1" s="1"/>
  <c r="J227" i="1"/>
  <c r="R227" i="1" s="1"/>
  <c r="J226" i="1"/>
  <c r="R226" i="1" s="1"/>
  <c r="J224" i="1"/>
  <c r="R224" i="1" s="1"/>
  <c r="J223" i="1"/>
  <c r="R223" i="1" s="1"/>
  <c r="N221" i="1"/>
  <c r="Q221" i="1" s="1"/>
  <c r="J221" i="1"/>
  <c r="N220" i="1"/>
  <c r="Q220" i="1" s="1"/>
  <c r="J220" i="1"/>
  <c r="J218" i="1"/>
  <c r="R218" i="1" s="1"/>
  <c r="J217" i="1"/>
  <c r="R217" i="1" s="1"/>
  <c r="J216" i="1"/>
  <c r="R216" i="1" s="1"/>
  <c r="N215" i="1"/>
  <c r="Q215" i="1" s="1"/>
  <c r="J215" i="1"/>
  <c r="N213" i="1"/>
  <c r="Q213" i="1" s="1"/>
  <c r="J213" i="1"/>
  <c r="J208" i="1"/>
  <c r="R208" i="1" s="1"/>
  <c r="J207" i="1"/>
  <c r="R207" i="1" s="1"/>
  <c r="J206" i="1"/>
  <c r="R206" i="1" s="1"/>
  <c r="J92" i="1"/>
  <c r="R92" i="1" s="1"/>
  <c r="J91" i="1"/>
  <c r="R91" i="1" s="1"/>
  <c r="J90" i="1"/>
  <c r="R90" i="1" s="1"/>
  <c r="J122" i="1"/>
  <c r="R122" i="1" s="1"/>
  <c r="J123" i="1"/>
  <c r="R123" i="1" s="1"/>
  <c r="J124" i="1"/>
  <c r="R124" i="1" s="1"/>
  <c r="J100" i="1"/>
  <c r="R100" i="1" s="1"/>
  <c r="J101" i="1"/>
  <c r="R101" i="1" s="1"/>
  <c r="J102" i="1"/>
  <c r="R102" i="1" s="1"/>
  <c r="J103" i="1"/>
  <c r="R103" i="1" s="1"/>
  <c r="J116" i="1"/>
  <c r="R116" i="1" s="1"/>
  <c r="J117" i="1"/>
  <c r="R117" i="1" s="1"/>
  <c r="J106" i="1"/>
  <c r="J105" i="1"/>
  <c r="J107" i="1"/>
  <c r="R107" i="1" s="1"/>
  <c r="J108" i="1"/>
  <c r="R108" i="1" s="1"/>
  <c r="J109" i="1"/>
  <c r="R109" i="1" s="1"/>
  <c r="J110" i="1"/>
  <c r="R110" i="1" s="1"/>
  <c r="J111" i="1"/>
  <c r="R111" i="1" s="1"/>
  <c r="J112" i="1"/>
  <c r="R112" i="1" s="1"/>
  <c r="J113" i="1"/>
  <c r="R113" i="1" s="1"/>
  <c r="J114" i="1"/>
  <c r="R114" i="1" s="1"/>
  <c r="J115" i="1"/>
  <c r="R115" i="1" s="1"/>
  <c r="J121" i="1"/>
  <c r="R121" i="1" s="1"/>
  <c r="J120" i="1"/>
  <c r="R120" i="1" s="1"/>
  <c r="J118" i="1"/>
  <c r="R118" i="1" s="1"/>
  <c r="J99" i="1"/>
  <c r="J97" i="1"/>
  <c r="N97" i="1"/>
  <c r="Q97" i="1" s="1"/>
  <c r="N99" i="1"/>
  <c r="Q99" i="1" s="1"/>
  <c r="N105" i="1"/>
  <c r="Q105" i="1" s="1"/>
  <c r="N106" i="1"/>
  <c r="Q106" i="1" s="1"/>
  <c r="R221" i="1" l="1"/>
  <c r="R106" i="1"/>
  <c r="R311" i="1"/>
  <c r="R99" i="1"/>
  <c r="R220" i="1"/>
  <c r="R213" i="1"/>
  <c r="R215" i="1"/>
  <c r="R93" i="1"/>
  <c r="R97" i="1"/>
  <c r="R209" i="1"/>
  <c r="R105" i="1"/>
  <c r="N450" i="1"/>
  <c r="Q450" i="1" s="1"/>
  <c r="N449" i="1"/>
  <c r="Q449" i="1" s="1"/>
  <c r="N416" i="1"/>
  <c r="Q416" i="1" s="1"/>
  <c r="N415" i="1"/>
  <c r="Q415" i="1" s="1"/>
  <c r="N385" i="1"/>
  <c r="Q385" i="1" s="1"/>
  <c r="N384" i="1"/>
  <c r="Q384" i="1" s="1"/>
  <c r="N320" i="1"/>
  <c r="Q320" i="1" s="1"/>
  <c r="N319" i="1"/>
  <c r="Q319" i="1" s="1"/>
  <c r="N246" i="1"/>
  <c r="Q246" i="1" s="1"/>
  <c r="N245" i="1"/>
  <c r="Q245" i="1" s="1"/>
  <c r="R125" i="1" l="1"/>
  <c r="R237" i="1"/>
  <c r="B67" i="1"/>
  <c r="N134" i="1"/>
  <c r="Q134" i="1" s="1"/>
  <c r="N133" i="1"/>
  <c r="Q133" i="1" s="1"/>
  <c r="N242" i="1" l="1"/>
  <c r="Q242" i="1" s="1"/>
  <c r="J242" i="1"/>
  <c r="O266" i="1"/>
  <c r="L266" i="1"/>
  <c r="N266" i="1" s="1"/>
  <c r="J266" i="1"/>
  <c r="N316" i="1"/>
  <c r="Q316" i="1" s="1"/>
  <c r="J316" i="1"/>
  <c r="O340" i="1"/>
  <c r="L340" i="1"/>
  <c r="N340" i="1" s="1"/>
  <c r="J340" i="1"/>
  <c r="N382" i="1"/>
  <c r="Q382" i="1" s="1"/>
  <c r="J382" i="1"/>
  <c r="N381" i="1"/>
  <c r="Q381" i="1" s="1"/>
  <c r="J381" i="1"/>
  <c r="O404" i="1"/>
  <c r="L404" i="1"/>
  <c r="N404" i="1" s="1"/>
  <c r="J404" i="1"/>
  <c r="O403" i="1"/>
  <c r="L403" i="1"/>
  <c r="N403" i="1" s="1"/>
  <c r="J403" i="1"/>
  <c r="N412" i="1"/>
  <c r="Q412" i="1" s="1"/>
  <c r="J412" i="1"/>
  <c r="O430" i="1"/>
  <c r="L430" i="1"/>
  <c r="N430" i="1" s="1"/>
  <c r="J430" i="1"/>
  <c r="N475" i="1"/>
  <c r="Q475" i="1" s="1"/>
  <c r="N474" i="1"/>
  <c r="Q474" i="1" s="1"/>
  <c r="N473" i="1"/>
  <c r="Q473" i="1" s="1"/>
  <c r="O465" i="1"/>
  <c r="O464" i="1"/>
  <c r="O463" i="1"/>
  <c r="L465" i="1"/>
  <c r="N465" i="1" s="1"/>
  <c r="L464" i="1"/>
  <c r="N464" i="1" s="1"/>
  <c r="L463" i="1"/>
  <c r="N463" i="1" s="1"/>
  <c r="N462" i="1"/>
  <c r="Q462" i="1" s="1"/>
  <c r="N460" i="1"/>
  <c r="Q460" i="1" s="1"/>
  <c r="N459" i="1"/>
  <c r="Q459" i="1" s="1"/>
  <c r="N457" i="1"/>
  <c r="Q457" i="1" s="1"/>
  <c r="N455" i="1"/>
  <c r="Q455" i="1" s="1"/>
  <c r="N453" i="1"/>
  <c r="Q453" i="1" s="1"/>
  <c r="N447" i="1"/>
  <c r="Q447" i="1" s="1"/>
  <c r="N446" i="1"/>
  <c r="Q446" i="1" s="1"/>
  <c r="N448" i="1"/>
  <c r="Q448" i="1" s="1"/>
  <c r="N445" i="1"/>
  <c r="Q445" i="1" s="1"/>
  <c r="N440" i="1"/>
  <c r="Q440" i="1" s="1"/>
  <c r="N439" i="1"/>
  <c r="Q439" i="1" s="1"/>
  <c r="O432" i="1"/>
  <c r="L432" i="1"/>
  <c r="N432" i="1" s="1"/>
  <c r="O431" i="1"/>
  <c r="L431" i="1"/>
  <c r="N431" i="1" s="1"/>
  <c r="N429" i="1"/>
  <c r="Q429" i="1" s="1"/>
  <c r="N427" i="1"/>
  <c r="Q427" i="1" s="1"/>
  <c r="N426" i="1"/>
  <c r="Q426" i="1" s="1"/>
  <c r="N425" i="1"/>
  <c r="Q425" i="1" s="1"/>
  <c r="N423" i="1"/>
  <c r="Q423" i="1" s="1"/>
  <c r="N421" i="1"/>
  <c r="Q421" i="1" s="1"/>
  <c r="N419" i="1"/>
  <c r="Q419" i="1" s="1"/>
  <c r="N414" i="1"/>
  <c r="Q414" i="1" s="1"/>
  <c r="N413" i="1"/>
  <c r="Q413" i="1" s="1"/>
  <c r="N411" i="1"/>
  <c r="Q411" i="1" s="1"/>
  <c r="O405" i="1"/>
  <c r="L405" i="1"/>
  <c r="N405" i="1" s="1"/>
  <c r="N402" i="1"/>
  <c r="Q402" i="1" s="1"/>
  <c r="N400" i="1"/>
  <c r="Q400" i="1" s="1"/>
  <c r="N399" i="1"/>
  <c r="Q399" i="1" s="1"/>
  <c r="N398" i="1"/>
  <c r="Q398" i="1" s="1"/>
  <c r="N396" i="1"/>
  <c r="Q396" i="1" s="1"/>
  <c r="N394" i="1"/>
  <c r="Q394" i="1" s="1"/>
  <c r="N392" i="1"/>
  <c r="Q392" i="1" s="1"/>
  <c r="N390" i="1"/>
  <c r="Q390" i="1" s="1"/>
  <c r="N388" i="1"/>
  <c r="Q388" i="1" s="1"/>
  <c r="N383" i="1"/>
  <c r="Q383" i="1" s="1"/>
  <c r="N380" i="1"/>
  <c r="Q380" i="1" s="1"/>
  <c r="N350" i="1"/>
  <c r="Q350" i="1" s="1"/>
  <c r="N352" i="1"/>
  <c r="Q352" i="1" s="1"/>
  <c r="N353" i="1"/>
  <c r="Q353" i="1" s="1"/>
  <c r="N354" i="1"/>
  <c r="Q354" i="1" s="1"/>
  <c r="N351" i="1"/>
  <c r="Q351" i="1" s="1"/>
  <c r="N349" i="1"/>
  <c r="Q349" i="1" s="1"/>
  <c r="O342" i="1"/>
  <c r="L342" i="1"/>
  <c r="N342" i="1" s="1"/>
  <c r="O341" i="1"/>
  <c r="L341" i="1"/>
  <c r="N341" i="1" s="1"/>
  <c r="O339" i="1"/>
  <c r="L339" i="1"/>
  <c r="N339" i="1" s="1"/>
  <c r="N338" i="1"/>
  <c r="Q338" i="1" s="1"/>
  <c r="J339" i="1"/>
  <c r="N336" i="1"/>
  <c r="Q336" i="1" s="1"/>
  <c r="N335" i="1"/>
  <c r="Q335" i="1" s="1"/>
  <c r="N334" i="1"/>
  <c r="Q334" i="1" s="1"/>
  <c r="N332" i="1"/>
  <c r="Q332" i="1" s="1"/>
  <c r="N330" i="1"/>
  <c r="Q330" i="1" s="1"/>
  <c r="N328" i="1"/>
  <c r="Q328" i="1" s="1"/>
  <c r="N326" i="1"/>
  <c r="Q326" i="1" s="1"/>
  <c r="N324" i="1"/>
  <c r="Q324" i="1" s="1"/>
  <c r="N323" i="1"/>
  <c r="Q323" i="1" s="1"/>
  <c r="N318" i="1"/>
  <c r="Q318" i="1" s="1"/>
  <c r="N317" i="1"/>
  <c r="Q317" i="1" s="1"/>
  <c r="N315" i="1"/>
  <c r="Q315" i="1" s="1"/>
  <c r="N278" i="1"/>
  <c r="Q278" i="1" s="1"/>
  <c r="N277" i="1"/>
  <c r="Q277" i="1" s="1"/>
  <c r="N276" i="1"/>
  <c r="Q276" i="1" s="1"/>
  <c r="N275" i="1"/>
  <c r="Q275" i="1" s="1"/>
  <c r="O268" i="1"/>
  <c r="L268" i="1"/>
  <c r="N268" i="1" s="1"/>
  <c r="O267" i="1"/>
  <c r="L267" i="1"/>
  <c r="N267" i="1" s="1"/>
  <c r="O265" i="1"/>
  <c r="L265" i="1"/>
  <c r="N265" i="1" s="1"/>
  <c r="N264" i="1"/>
  <c r="Q264" i="1" s="1"/>
  <c r="J265" i="1"/>
  <c r="N262" i="1"/>
  <c r="Q262" i="1" s="1"/>
  <c r="N261" i="1"/>
  <c r="Q261" i="1" s="1"/>
  <c r="N260" i="1"/>
  <c r="Q260" i="1" s="1"/>
  <c r="N258" i="1"/>
  <c r="Q258" i="1" s="1"/>
  <c r="N256" i="1"/>
  <c r="Q256" i="1" s="1"/>
  <c r="N254" i="1"/>
  <c r="Q254" i="1" s="1"/>
  <c r="N252" i="1"/>
  <c r="Q252" i="1" s="1"/>
  <c r="N250" i="1"/>
  <c r="Q250" i="1" s="1"/>
  <c r="N249" i="1"/>
  <c r="Q249" i="1" s="1"/>
  <c r="N244" i="1"/>
  <c r="Q244" i="1" s="1"/>
  <c r="N243" i="1"/>
  <c r="Q243" i="1" s="1"/>
  <c r="N241" i="1"/>
  <c r="Q241" i="1" s="1"/>
  <c r="N201" i="1"/>
  <c r="Q201" i="1" s="1"/>
  <c r="N200" i="1"/>
  <c r="Q200" i="1" s="1"/>
  <c r="N199" i="1"/>
  <c r="Q199" i="1" s="1"/>
  <c r="N198" i="1"/>
  <c r="Q198" i="1" s="1"/>
  <c r="O191" i="1"/>
  <c r="L191" i="1"/>
  <c r="N191" i="1" s="1"/>
  <c r="O190" i="1"/>
  <c r="L190" i="1"/>
  <c r="N190" i="1" s="1"/>
  <c r="O189" i="1"/>
  <c r="L189" i="1"/>
  <c r="N189" i="1" s="1"/>
  <c r="O188" i="1"/>
  <c r="L188" i="1"/>
  <c r="N188" i="1" s="1"/>
  <c r="N138" i="1"/>
  <c r="Q138" i="1" s="1"/>
  <c r="N137" i="1"/>
  <c r="Q137" i="1" s="1"/>
  <c r="N85" i="1"/>
  <c r="Q85" i="1" s="1"/>
  <c r="N84" i="1"/>
  <c r="Q84" i="1" s="1"/>
  <c r="N83" i="1"/>
  <c r="Q83" i="1" s="1"/>
  <c r="N82" i="1"/>
  <c r="Q82" i="1" s="1"/>
  <c r="N81" i="1"/>
  <c r="Q81" i="1" s="1"/>
  <c r="N183" i="1"/>
  <c r="Q183" i="1" s="1"/>
  <c r="N184" i="1"/>
  <c r="Q184" i="1" s="1"/>
  <c r="O142" i="1"/>
  <c r="N142" i="1"/>
  <c r="O143" i="1"/>
  <c r="N143" i="1"/>
  <c r="N181" i="1"/>
  <c r="Q181" i="1" s="1"/>
  <c r="N179" i="1"/>
  <c r="Q179" i="1" s="1"/>
  <c r="N177" i="1"/>
  <c r="Q177" i="1" s="1"/>
  <c r="N175" i="1"/>
  <c r="Q175" i="1" s="1"/>
  <c r="O173" i="1"/>
  <c r="N173" i="1"/>
  <c r="N171" i="1"/>
  <c r="Q171" i="1" s="1"/>
  <c r="N169" i="1"/>
  <c r="Q169" i="1" s="1"/>
  <c r="O167" i="1"/>
  <c r="N167" i="1"/>
  <c r="N166" i="1"/>
  <c r="Q166" i="1" s="1"/>
  <c r="N164" i="1"/>
  <c r="Q164" i="1" s="1"/>
  <c r="N162" i="1"/>
  <c r="Q162" i="1" s="1"/>
  <c r="N160" i="1"/>
  <c r="Q160" i="1" s="1"/>
  <c r="N159" i="1"/>
  <c r="Q159" i="1" s="1"/>
  <c r="N157" i="1"/>
  <c r="Q157" i="1" s="1"/>
  <c r="N156" i="1"/>
  <c r="Q156" i="1" s="1"/>
  <c r="N154" i="1"/>
  <c r="Q154" i="1" s="1"/>
  <c r="N153" i="1"/>
  <c r="Q153" i="1" s="1"/>
  <c r="N151" i="1"/>
  <c r="Q151" i="1" s="1"/>
  <c r="N149" i="1"/>
  <c r="Q149" i="1" s="1"/>
  <c r="N147" i="1"/>
  <c r="Q147" i="1" s="1"/>
  <c r="N145" i="1"/>
  <c r="Q145" i="1" s="1"/>
  <c r="N140" i="1"/>
  <c r="Q140" i="1" s="1"/>
  <c r="N187" i="1"/>
  <c r="Q187" i="1" s="1"/>
  <c r="N185" i="1"/>
  <c r="Q185" i="1" s="1"/>
  <c r="N132" i="1"/>
  <c r="Q132" i="1" s="1"/>
  <c r="N131" i="1"/>
  <c r="Q131" i="1" s="1"/>
  <c r="N130" i="1"/>
  <c r="Q130" i="1" s="1"/>
  <c r="N129" i="1"/>
  <c r="Q129" i="1" s="1"/>
  <c r="R316" i="1" l="1"/>
  <c r="R242" i="1"/>
  <c r="Q266" i="1"/>
  <c r="R266" i="1" s="1"/>
  <c r="R381" i="1"/>
  <c r="Q340" i="1"/>
  <c r="R340" i="1" s="1"/>
  <c r="R382" i="1"/>
  <c r="R412" i="1"/>
  <c r="Q403" i="1"/>
  <c r="R403" i="1" s="1"/>
  <c r="Q404" i="1"/>
  <c r="R404" i="1" s="1"/>
  <c r="Q339" i="1"/>
  <c r="R339" i="1" s="1"/>
  <c r="Q342" i="1"/>
  <c r="Q265" i="1"/>
  <c r="R265" i="1" s="1"/>
  <c r="Q341" i="1"/>
  <c r="Q430" i="1"/>
  <c r="R430" i="1" s="1"/>
  <c r="Q465" i="1"/>
  <c r="Q464" i="1"/>
  <c r="Q463" i="1"/>
  <c r="Q432" i="1"/>
  <c r="Q431" i="1"/>
  <c r="Q405" i="1"/>
  <c r="Q268" i="1"/>
  <c r="Q267" i="1"/>
  <c r="Q142" i="1"/>
  <c r="Q191" i="1"/>
  <c r="Q190" i="1"/>
  <c r="Q189" i="1"/>
  <c r="Q188" i="1"/>
  <c r="Q143" i="1"/>
  <c r="Q173" i="1"/>
  <c r="Q167" i="1"/>
  <c r="J450" i="1" l="1"/>
  <c r="R450" i="1" s="1"/>
  <c r="J449" i="1"/>
  <c r="R449" i="1" s="1"/>
  <c r="J416" i="1"/>
  <c r="R416" i="1" s="1"/>
  <c r="J415" i="1"/>
  <c r="R415" i="1" s="1"/>
  <c r="J385" i="1"/>
  <c r="R385" i="1" s="1"/>
  <c r="J384" i="1"/>
  <c r="R384" i="1" s="1"/>
  <c r="J319" i="1"/>
  <c r="R319" i="1" s="1"/>
  <c r="J320" i="1"/>
  <c r="R320" i="1" s="1"/>
  <c r="J246" i="1"/>
  <c r="R246" i="1" s="1"/>
  <c r="J245" i="1"/>
  <c r="R245" i="1" s="1"/>
  <c r="J133" i="1"/>
  <c r="R133" i="1" s="1"/>
  <c r="J134" i="1"/>
  <c r="R134" i="1" s="1"/>
  <c r="J181" i="1" l="1"/>
  <c r="R181" i="1" s="1"/>
  <c r="J463" i="1" l="1"/>
  <c r="R463" i="1" s="1"/>
  <c r="J464" i="1"/>
  <c r="R464" i="1" s="1"/>
  <c r="J465" i="1"/>
  <c r="R465" i="1" s="1"/>
  <c r="J462" i="1"/>
  <c r="R462" i="1" s="1"/>
  <c r="J460" i="1"/>
  <c r="R460" i="1" s="1"/>
  <c r="J459" i="1"/>
  <c r="R459" i="1" s="1"/>
  <c r="J440" i="1"/>
  <c r="R440" i="1" s="1"/>
  <c r="J439" i="1"/>
  <c r="R439" i="1" s="1"/>
  <c r="J457" i="1"/>
  <c r="R457" i="1" s="1"/>
  <c r="J455" i="1"/>
  <c r="R455" i="1" s="1"/>
  <c r="J453" i="1"/>
  <c r="R453" i="1" s="1"/>
  <c r="J448" i="1"/>
  <c r="R448" i="1" s="1"/>
  <c r="J447" i="1"/>
  <c r="R447" i="1" s="1"/>
  <c r="J446" i="1"/>
  <c r="R446" i="1" s="1"/>
  <c r="J445" i="1"/>
  <c r="R445" i="1" s="1"/>
  <c r="J432" i="1"/>
  <c r="R432" i="1" s="1"/>
  <c r="J431" i="1"/>
  <c r="R431" i="1" s="1"/>
  <c r="J429" i="1"/>
  <c r="R429" i="1" s="1"/>
  <c r="J427" i="1"/>
  <c r="R427" i="1" s="1"/>
  <c r="J426" i="1"/>
  <c r="R426" i="1" s="1"/>
  <c r="J425" i="1"/>
  <c r="R425" i="1" s="1"/>
  <c r="J421" i="1"/>
  <c r="R421" i="1" s="1"/>
  <c r="J423" i="1"/>
  <c r="R423" i="1" s="1"/>
  <c r="J419" i="1"/>
  <c r="R419" i="1" s="1"/>
  <c r="J414" i="1"/>
  <c r="R414" i="1" s="1"/>
  <c r="J413" i="1"/>
  <c r="R413" i="1" s="1"/>
  <c r="J411" i="1"/>
  <c r="R411" i="1" s="1"/>
  <c r="J405" i="1"/>
  <c r="R405" i="1" s="1"/>
  <c r="J402" i="1"/>
  <c r="R402" i="1" s="1"/>
  <c r="J400" i="1"/>
  <c r="R400" i="1" s="1"/>
  <c r="J399" i="1"/>
  <c r="R399" i="1" s="1"/>
  <c r="J398" i="1"/>
  <c r="R398" i="1" s="1"/>
  <c r="J388" i="1"/>
  <c r="R388" i="1" s="1"/>
  <c r="J383" i="1"/>
  <c r="R383" i="1" s="1"/>
  <c r="J380" i="1"/>
  <c r="R380" i="1" s="1"/>
  <c r="J354" i="1"/>
  <c r="R354" i="1" s="1"/>
  <c r="J353" i="1"/>
  <c r="R353" i="1" s="1"/>
  <c r="J352" i="1"/>
  <c r="R352" i="1" s="1"/>
  <c r="J351" i="1"/>
  <c r="R351" i="1" s="1"/>
  <c r="J350" i="1"/>
  <c r="R350" i="1" s="1"/>
  <c r="J349" i="1"/>
  <c r="R349" i="1" s="1"/>
  <c r="J342" i="1"/>
  <c r="R342" i="1" s="1"/>
  <c r="J341" i="1"/>
  <c r="R341" i="1" s="1"/>
  <c r="J338" i="1"/>
  <c r="R338" i="1" s="1"/>
  <c r="J336" i="1"/>
  <c r="R336" i="1" s="1"/>
  <c r="J335" i="1"/>
  <c r="R335" i="1" s="1"/>
  <c r="J334" i="1"/>
  <c r="R334" i="1" s="1"/>
  <c r="J332" i="1"/>
  <c r="R332" i="1" s="1"/>
  <c r="J330" i="1"/>
  <c r="R330" i="1" s="1"/>
  <c r="J328" i="1"/>
  <c r="R328" i="1" s="1"/>
  <c r="J326" i="1"/>
  <c r="R326" i="1" s="1"/>
  <c r="J324" i="1"/>
  <c r="R324" i="1" s="1"/>
  <c r="J323" i="1"/>
  <c r="R323" i="1" s="1"/>
  <c r="J318" i="1"/>
  <c r="R318" i="1" s="1"/>
  <c r="J317" i="1"/>
  <c r="R317" i="1" s="1"/>
  <c r="J315" i="1"/>
  <c r="R315" i="1" s="1"/>
  <c r="J278" i="1"/>
  <c r="R278" i="1" s="1"/>
  <c r="J277" i="1"/>
  <c r="R277" i="1" s="1"/>
  <c r="J276" i="1"/>
  <c r="R276" i="1" s="1"/>
  <c r="J275" i="1"/>
  <c r="R275" i="1" s="1"/>
  <c r="J268" i="1"/>
  <c r="R268" i="1" s="1"/>
  <c r="J267" i="1"/>
  <c r="R267" i="1" s="1"/>
  <c r="J264" i="1"/>
  <c r="R264" i="1" s="1"/>
  <c r="J262" i="1"/>
  <c r="R262" i="1" s="1"/>
  <c r="J261" i="1"/>
  <c r="R261" i="1" s="1"/>
  <c r="J260" i="1"/>
  <c r="R260" i="1" s="1"/>
  <c r="J258" i="1"/>
  <c r="R258" i="1" s="1"/>
  <c r="J256" i="1"/>
  <c r="R256" i="1" s="1"/>
  <c r="J254" i="1"/>
  <c r="R254" i="1" s="1"/>
  <c r="J252" i="1"/>
  <c r="R252" i="1" s="1"/>
  <c r="J250" i="1"/>
  <c r="R250" i="1" s="1"/>
  <c r="J249" i="1"/>
  <c r="R249" i="1" s="1"/>
  <c r="J244" i="1"/>
  <c r="R244" i="1" s="1"/>
  <c r="J243" i="1"/>
  <c r="R243" i="1" s="1"/>
  <c r="J241" i="1"/>
  <c r="R241" i="1" s="1"/>
  <c r="J199" i="1"/>
  <c r="R199" i="1" s="1"/>
  <c r="J200" i="1"/>
  <c r="R200" i="1" s="1"/>
  <c r="J201" i="1"/>
  <c r="R201" i="1" s="1"/>
  <c r="J198" i="1"/>
  <c r="R198" i="1" s="1"/>
  <c r="R279" i="1" l="1"/>
  <c r="R441" i="1"/>
  <c r="R433" i="1"/>
  <c r="R466" i="1"/>
  <c r="R355" i="1"/>
  <c r="R343" i="1"/>
  <c r="R269" i="1"/>
  <c r="R202" i="1"/>
  <c r="J188" i="1"/>
  <c r="R188" i="1" s="1"/>
  <c r="J189" i="1"/>
  <c r="R189" i="1" s="1"/>
  <c r="J190" i="1"/>
  <c r="R190" i="1" s="1"/>
  <c r="J191" i="1"/>
  <c r="R191" i="1" s="1"/>
  <c r="J187" i="1"/>
  <c r="R187" i="1" s="1"/>
  <c r="J185" i="1"/>
  <c r="R185" i="1" s="1"/>
  <c r="J184" i="1"/>
  <c r="R184" i="1" s="1"/>
  <c r="J183" i="1"/>
  <c r="R183" i="1" s="1"/>
  <c r="J138" i="1" l="1"/>
  <c r="R138" i="1" s="1"/>
  <c r="J137" i="1"/>
  <c r="R137" i="1" s="1"/>
  <c r="J132" i="1"/>
  <c r="R132" i="1" s="1"/>
  <c r="J131" i="1"/>
  <c r="R131" i="1" s="1"/>
  <c r="J130" i="1"/>
  <c r="R130" i="1" s="1"/>
  <c r="J129" i="1"/>
  <c r="R129" i="1" s="1"/>
  <c r="J83" i="1"/>
  <c r="R83" i="1" s="1"/>
  <c r="J84" i="1"/>
  <c r="R84" i="1" s="1"/>
  <c r="J85" i="1"/>
  <c r="R85" i="1" s="1"/>
  <c r="J475" i="1" l="1"/>
  <c r="R475" i="1" s="1"/>
  <c r="J474" i="1"/>
  <c r="R474" i="1" s="1"/>
  <c r="J473" i="1"/>
  <c r="R473" i="1" s="1"/>
  <c r="B478" i="1"/>
  <c r="B477" i="1"/>
  <c r="B476" i="1"/>
  <c r="J394" i="1"/>
  <c r="R394" i="1" s="1"/>
  <c r="J396" i="1"/>
  <c r="R396" i="1" s="1"/>
  <c r="J392" i="1"/>
  <c r="R392" i="1" s="1"/>
  <c r="J390" i="1"/>
  <c r="R390" i="1" s="1"/>
  <c r="J179" i="1"/>
  <c r="R179" i="1" s="1"/>
  <c r="J177" i="1"/>
  <c r="R177" i="1" s="1"/>
  <c r="J175" i="1"/>
  <c r="R175" i="1" s="1"/>
  <c r="J173" i="1"/>
  <c r="R173" i="1" s="1"/>
  <c r="J171" i="1"/>
  <c r="R171" i="1" s="1"/>
  <c r="J169" i="1"/>
  <c r="R169" i="1" s="1"/>
  <c r="J166" i="1"/>
  <c r="R166" i="1" s="1"/>
  <c r="J167" i="1"/>
  <c r="R167" i="1" s="1"/>
  <c r="J164" i="1"/>
  <c r="R164" i="1" s="1"/>
  <c r="J162" i="1"/>
  <c r="R162" i="1" s="1"/>
  <c r="J160" i="1"/>
  <c r="R160" i="1" s="1"/>
  <c r="J159" i="1"/>
  <c r="R159" i="1" s="1"/>
  <c r="J157" i="1"/>
  <c r="R157" i="1" s="1"/>
  <c r="J156" i="1"/>
  <c r="R156" i="1" s="1"/>
  <c r="J154" i="1"/>
  <c r="R154" i="1" s="1"/>
  <c r="J153" i="1"/>
  <c r="R153" i="1" s="1"/>
  <c r="J151" i="1"/>
  <c r="R151" i="1" s="1"/>
  <c r="J149" i="1"/>
  <c r="R149" i="1" s="1"/>
  <c r="J147" i="1"/>
  <c r="R147" i="1" s="1"/>
  <c r="J145" i="1"/>
  <c r="R145" i="1" s="1"/>
  <c r="J142" i="1"/>
  <c r="R142" i="1" s="1"/>
  <c r="J143" i="1"/>
  <c r="R143" i="1" s="1"/>
  <c r="J140" i="1"/>
  <c r="R140" i="1" s="1"/>
  <c r="J82" i="1"/>
  <c r="R82" i="1" s="1"/>
  <c r="J81" i="1"/>
  <c r="R81" i="1" s="1"/>
  <c r="R476" i="1" l="1"/>
  <c r="R406" i="1"/>
  <c r="R192" i="1"/>
  <c r="R86" i="1"/>
  <c r="R479" i="1" s="1"/>
  <c r="B482" i="1"/>
  <c r="B481" i="1"/>
  <c r="B480" i="1"/>
  <c r="B479" i="1"/>
  <c r="B66" i="1"/>
  <c r="R480" i="1" l="1"/>
  <c r="R481" i="1" l="1"/>
  <c r="R482" i="1" s="1"/>
</calcChain>
</file>

<file path=xl/sharedStrings.xml><?xml version="1.0" encoding="utf-8"?>
<sst xmlns="http://schemas.openxmlformats.org/spreadsheetml/2006/main" count="706" uniqueCount="264">
  <si>
    <t>S#</t>
  </si>
  <si>
    <t>CSI NO</t>
  </si>
  <si>
    <t>QTY.</t>
  </si>
  <si>
    <t>DETAIL #</t>
  </si>
  <si>
    <t>LS</t>
  </si>
  <si>
    <t>SUPERVISION</t>
  </si>
  <si>
    <t>DIVISION 01 - GENERAL REQUIREMENTS</t>
  </si>
  <si>
    <t>Subtotal</t>
  </si>
  <si>
    <t>DIVISION 09 - FINISHES</t>
  </si>
  <si>
    <t>Calc.</t>
  </si>
  <si>
    <t>MOBILIZATION</t>
  </si>
  <si>
    <t>GYPSUM BOARD ASSEMBLIES</t>
  </si>
  <si>
    <t>DIVISION 04 - MASONRY</t>
  </si>
  <si>
    <t>UNIT MASONRY</t>
  </si>
  <si>
    <t>PAINTING</t>
  </si>
  <si>
    <t>DESCRIPTION</t>
  </si>
  <si>
    <t>DWG #</t>
  </si>
  <si>
    <t xml:space="preserve">                                                   </t>
  </si>
  <si>
    <t xml:space="preserve">BIDDER NAME:  </t>
  </si>
  <si>
    <t>UNIT</t>
  </si>
  <si>
    <t xml:space="preserve"> ID:  </t>
  </si>
  <si>
    <t>PERMITS</t>
  </si>
  <si>
    <t>Total.</t>
  </si>
  <si>
    <t>Add Contractor's overhead &amp; profit @ 15%</t>
  </si>
  <si>
    <t>G.Total</t>
  </si>
  <si>
    <t>Please review prices before submission of bid</t>
  </si>
  <si>
    <t>BOND &amp; INSURANCE</t>
  </si>
  <si>
    <t>SUBMITTALS &amp; SAMPLES</t>
  </si>
  <si>
    <t>TEMPORARY FACILITIES &amp; CONTROLS</t>
  </si>
  <si>
    <t>PROJECT SCHEDULE</t>
  </si>
  <si>
    <t>CLOSEOUT PROCEDURES</t>
  </si>
  <si>
    <t>LABOR</t>
  </si>
  <si>
    <t>TOTAL COST</t>
  </si>
  <si>
    <t>Manhour / Unit</t>
  </si>
  <si>
    <t>Add wastage of materials</t>
  </si>
  <si>
    <t>MATERIAL  (PER UNIT)</t>
  </si>
  <si>
    <t>COST</t>
  </si>
  <si>
    <t>$/HOUR</t>
  </si>
  <si>
    <t>EQUIPMENT (PER UNIT)</t>
  </si>
  <si>
    <t>COMPOSITE RATE/UNIT</t>
  </si>
  <si>
    <t>TOTAL QTY.</t>
  </si>
  <si>
    <t># OF BLDG.</t>
  </si>
  <si>
    <t>CMU WALL</t>
  </si>
  <si>
    <t>SPLIT FACE CMU WALL</t>
  </si>
  <si>
    <t>REBARS GRADE 60</t>
  </si>
  <si>
    <t>LB</t>
  </si>
  <si>
    <t>SF</t>
  </si>
  <si>
    <t>(1 HR) TYPE 1 &amp; 2, GWB EXTERIOR WALL (5196 LF)</t>
  </si>
  <si>
    <t>(2 HR) TYPE 5, EXTERIOR GWB WALL (85 LF)</t>
  </si>
  <si>
    <t>(2 HR) TYPE 6, INTERIOR GWB WALL (116 LF)</t>
  </si>
  <si>
    <t>(1 HR) TYPE 20, INTERIOR GWB WALL (2392 LF)</t>
  </si>
  <si>
    <t>(1 HR) TYPE 21, INTERIOR GWB WALL (12 LF)</t>
  </si>
  <si>
    <t>TYPE 23, INTERIOR GWB WALL (125 LF)</t>
  </si>
  <si>
    <t>(1 HR) TYPE 24A, INTERIOR GWB WALL (3302 LF)</t>
  </si>
  <si>
    <t>(2 HR) TYPE 26, INTERIOR GWB WALL (149 LF)</t>
  </si>
  <si>
    <t>(2 HR) TYPE 27, INTERIOR GWB WALL (24 LF)</t>
  </si>
  <si>
    <t>(2 HR) TYPE 28, GWB EXTERIOR WALL (38 LF)</t>
  </si>
  <si>
    <t>(2 HR) TYPE 29, GWB EXTERIOR WALL (10 LF)</t>
  </si>
  <si>
    <t>(2 HR) TYPE 30, GWB INTERIOR WALL (362 LF)</t>
  </si>
  <si>
    <t>(2 HR) TYPE 31, GWB INTERIOR WALL (55 LF)</t>
  </si>
  <si>
    <t>(2 HR) TYPE 32, GWB INTERIOR WALL (30 LF)</t>
  </si>
  <si>
    <t>(2 HR) TYPE 33, GWB INTERIOR WALL (28 LF)</t>
  </si>
  <si>
    <t>(1 HR) TYPE 32, GWB INTERIOR WALL (162 LF)</t>
  </si>
  <si>
    <t>TYPE 23, GWB UNIT INTERIOR WALL (11847 LF)</t>
  </si>
  <si>
    <t>TYPE 23, GWB UNIT INTERIOR FURRING WALL (744 LF)</t>
  </si>
  <si>
    <t>GWB UNIT INTERIOR UNDERCOUNTER WALLL (1023 LF)</t>
  </si>
  <si>
    <t>BLDG - CLUBHOUSE</t>
  </si>
  <si>
    <t>(1 HR) TYPE 1 &amp; 2, GWB EXTERIOR WALL (386 LF)</t>
  </si>
  <si>
    <t>TYPE 23, INTERIOR GWB WALL (155 LF)</t>
  </si>
  <si>
    <t>(1 HR) TYPE 21, INTERIOR GWB WALL (185 LF)</t>
  </si>
  <si>
    <t>TYPE 22, INTERIOR GWB WALL (76 LF)</t>
  </si>
  <si>
    <t>TRASH ENCLOSURE</t>
  </si>
  <si>
    <t>FACE BRICK</t>
  </si>
  <si>
    <t>BRICK HEADER</t>
  </si>
  <si>
    <t>LF</t>
  </si>
  <si>
    <t>BRICK SILL</t>
  </si>
  <si>
    <t>FIBER CEMENT LAP SIDING</t>
  </si>
  <si>
    <t>(6"H) Trim</t>
  </si>
  <si>
    <t>(8"H) Trim</t>
  </si>
  <si>
    <t>(4"H) Trim</t>
  </si>
  <si>
    <t>GWB CEILING</t>
  </si>
  <si>
    <t>DOORS &amp; FRAME PAINT. (1265 EA)</t>
  </si>
  <si>
    <t>GWB WALL PAINT</t>
  </si>
  <si>
    <t>42"H GUARD RAIL PAINT</t>
  </si>
  <si>
    <t>GWB CEILING PAINT</t>
  </si>
  <si>
    <t>EXTERIOR PAINT</t>
  </si>
  <si>
    <t>EXTERIOR SIDING PAINT</t>
  </si>
  <si>
    <t>(6"H) Trim PAINT</t>
  </si>
  <si>
    <t>(8"H) Trim PAINT</t>
  </si>
  <si>
    <t>(4"H) Trim PAINT</t>
  </si>
  <si>
    <t>BRICK STONE CAP</t>
  </si>
  <si>
    <t>TYPE 23, INTERIOR GWB WALL (1337 LF)</t>
  </si>
  <si>
    <t>DOORS &amp; FRAME PAINT. (133 EA)</t>
  </si>
  <si>
    <t>TYPE 23, INTERIOR GWB WALL (1628 LF)</t>
  </si>
  <si>
    <t>DOORS &amp; FRAME PAINT. (151 EA)</t>
  </si>
  <si>
    <t>STONE VENEER</t>
  </si>
  <si>
    <t>CULTURED STONE</t>
  </si>
  <si>
    <t>FACE BRICKWATERTABLE</t>
  </si>
  <si>
    <t>DOORS &amp; FRAME PAINT. (20 EA)</t>
  </si>
  <si>
    <t>(4") EXPOSURE FIBER CEMENT LAP SIDING</t>
  </si>
  <si>
    <t>(5/4"x8") FIBER CEMENT TRIM</t>
  </si>
  <si>
    <t>(5/4"x4") FIBER CEMENT TRIM</t>
  </si>
  <si>
    <t>(5/4"x12") FIBER CEMENT TRIM</t>
  </si>
  <si>
    <t>TYPE 23, INTERIOR GWB WALL (30 LF)</t>
  </si>
  <si>
    <t>DOORS &amp; FRAME PAINT. (3 EA)</t>
  </si>
  <si>
    <t>(5/4"x8") FIBER CEMENT TRIM PAINT</t>
  </si>
  <si>
    <t>(5/4"x4") FIBER CEMENT TRIM PAINT</t>
  </si>
  <si>
    <t>(5/4"x12") FIBER CEMENT TRIM PAINT</t>
  </si>
  <si>
    <t>GARAGE BLDG</t>
  </si>
  <si>
    <t>(5/4"x6") FIBER CEMENT TRIM</t>
  </si>
  <si>
    <t>(1 HR) TYPE 21, INTERIOR GWB WALL (136 LF)</t>
  </si>
  <si>
    <t>(5/8") TYPE "X" GWB CEILING
Note: Standard size 4x8; (3109 EA)</t>
  </si>
  <si>
    <t>(5/8") TYPE "C" GWB CEILING
Note: Standard size 4x8; (182 EA)</t>
  </si>
  <si>
    <t>(5/8", 2-LAYER) TYPE X, GYP. BD. ONE SIDE
Note: Standard size 4x8; (50 EA)</t>
  </si>
  <si>
    <t>(5/8", 2-LAYER) TYPE X, EXTERIOR GLASS-MAT GYP. BD. ONE SIDE
Note: Standard size 4x8; (50 EA)</t>
  </si>
  <si>
    <t>(5/8", 2-LAYER) TYPE X, GYP. BD. BOTH SIDE
Note: Standard size 4x8; (69 EA)</t>
  </si>
  <si>
    <t>(5/8", 1-LAYER) TYPE X, GYP. BD. BOTH SIDE
Note: Standard size 4x8; (1408 EA)</t>
  </si>
  <si>
    <t>(5/8", 1-LAYER) TYPE X, GYP. BD. BOTH SIDE
Note: Standard size 4x8; (7 EA)</t>
  </si>
  <si>
    <t>(5/8", 1-LAYER) TYPE X, GYP. BD. BOTH SIDE
Note: Standard size 4x8; (72 EA)</t>
  </si>
  <si>
    <t>(5/8", 1-LAYER) TYPE X, EXTERIOR GRADE GYP. BD. ONE SIDE
Note: Standard size 4x8; (972 EA)</t>
  </si>
  <si>
    <t>(5/8", 1-LAYER) TYPE X, SOUND DAMPENING GYP. BD. ONE SIDE
Note: Standard size 4x8; (972 EA)</t>
  </si>
  <si>
    <t>(5/8", 1-LAYER) TYPE X, GYP. BD. ONE SIDE
Note: Standard size 4x8; (44 EA)</t>
  </si>
  <si>
    <t>(5/8", 1-LAYER) TYPE X, EXTERIOR GLASS-MAT GYP. BD. ONE SIDE
Note: Standard size 4x8; (44 EA)</t>
  </si>
  <si>
    <t>(5/8", 1-LAYER) TYPE X, GYP. BD. ONE SIDE
Note: Standard size 4x8; (1312 EA)</t>
  </si>
  <si>
    <t>(5/8", 1-LAYER) TYPE X, GYP. BD. ONE SIDE
Note: Standard size 4x8; (7 EA)</t>
  </si>
  <si>
    <t>(5/8", 1-LAYER) TYPE X, EXTERIOR GLASS-MAT GYP. BD. ONE SIDE
Note: Standard size 4x8; (7 EA)</t>
  </si>
  <si>
    <t>(5/8", 1-LAYER) TYPE X, GYP. BD. ONE SIDE
Note: Standard size 4x8; (11 EA)</t>
  </si>
  <si>
    <t>(5/8", 1-LAYER) TYPE X, GYP. BD. ONE SIDE
Note: Standard size 4x8; (3 EA)</t>
  </si>
  <si>
    <t>(5/8", 1-LAYER) TYPE X, GYP. BD. ONE SIDE
Note: Standard size 4x8; (106 EA)</t>
  </si>
  <si>
    <t>(5/8", 2-LAYER) TYPE X, GYP. BD. BOTH SIDE
Note: Standard size 4x8; (424 EA)</t>
  </si>
  <si>
    <t>(5/8", 1-LAYER) EXTERIOR GYP. SHEATHING ONE SIDE
Note: Standard size 4x8; (17 EA)</t>
  </si>
  <si>
    <t>(5/8", 1-LAYER) GYP. BD. ONE SIDE
Note: Standard size 4x8; (9 EA)</t>
  </si>
  <si>
    <t>(5/8", 2-LAYER) GYP. BD. BOTH SIDE
Note: Standard size 4x8; (17 EA)</t>
  </si>
  <si>
    <t>(5/8", 1-LAYER) TYPE X, GYP. BD. ONE SIDE
Note: Standard size 4x8; (48 EA)</t>
  </si>
  <si>
    <t>(5/8", 1-LAYER) TYPE X, GYP. BD. BOTH SIDE
Note: Standard size 4x8; (6977 EA)</t>
  </si>
  <si>
    <t>(5/8", 1-LAYER) TYPE X, GYP. BD. ONE SIDE
Note: Standard size 4x8; (220 EA)</t>
  </si>
  <si>
    <t>(5/8", 1-LAYER) TYPE X, GYP. BD. BOTH SIDE
Note: Standard size 4x8; (192 EA)</t>
  </si>
  <si>
    <t>(8x8x16) CMU WALL (1289 EA)</t>
  </si>
  <si>
    <t>(5/8") TYPE "X" GWB CEILING
Note: Standard size 4x8; (7253 EA)</t>
  </si>
  <si>
    <t>(5/8") TYPE "C" GWB CEILING
Note: Standard size 4x8; (330 EA)</t>
  </si>
  <si>
    <t>(5/8", 1-LAYER) TYPE X, GYP. BD. BOTH SIDE
Note: Standard size 4x8; (11574 EA)</t>
  </si>
  <si>
    <t>(5/8", 1-LAYER) TYPE X, GYP. BD. BOTH SIDE
Note: Standard size 4x8; (1853 EA)</t>
  </si>
  <si>
    <t>(5/8", 1-LAYER) TYPE X, GYP. BD. BOTH SIDE
Note: Standard size 4x8; (6533 EA)</t>
  </si>
  <si>
    <t>(5/8", 1-LAYER) TYPE X, GYP. BD. ONE SIDE
Note: Standard size 4x8; (3738 EA)</t>
  </si>
  <si>
    <t>(1 HR) EXTERIOR GWB WALL (990 LF)</t>
  </si>
  <si>
    <t>(1 HR) EXTERIOR GWB WALL (998 LF)</t>
  </si>
  <si>
    <t>(1 HR) INTERIOR DEMISING GWB WALL (279 LF)</t>
  </si>
  <si>
    <t>(1 HR) INTERIOR GWB WALL (161 LF)</t>
  </si>
  <si>
    <t>(1 HR) INTERIOR DEMISING GWB WALL (720 LF)</t>
  </si>
  <si>
    <t>(1 HR) INTERIOR GWB WALL (235 LF)</t>
  </si>
  <si>
    <t>BUILDING - TYPE 1</t>
  </si>
  <si>
    <t>BUILDING - TYPE 2</t>
  </si>
  <si>
    <t>BUILDING - TYPE 3</t>
  </si>
  <si>
    <t>(5/8") TYPE "X" GWB CEILING
Note: Standard size 4x8; (1695 EA)</t>
  </si>
  <si>
    <t>(5/8") TYPE "C" GWB CEILING
Note: Standard size 4x8; (140 EA)</t>
  </si>
  <si>
    <t>(5/8", 1-LAYER) TYPE X, GYP. BD. BOTH SIDE
Note: Standard size 4x8; (3507 EA)</t>
  </si>
  <si>
    <t>(5/8", 1-LAYER) TYPE X, GYP. BD. BOTH SIDE
Note: Standard size 4x8; (287 EA)</t>
  </si>
  <si>
    <t>(5/8", 1-LAYER) TYPE X, GYP. BD. BOTH SIDE
Note: Standard size 4x8; (634 EA)</t>
  </si>
  <si>
    <t>(5/8", 1-LAYER) TYPE X, GYP. BD. ONE SIDE
Note: Standard size 4x8; (912 EA)</t>
  </si>
  <si>
    <t>MAINTENANCE BLDG.</t>
  </si>
  <si>
    <t>(5/8") TYPE "X" GWB CEILING
Note: Standard size 4x8; (189 EA)</t>
  </si>
  <si>
    <t>(5/8", 1-LAYER) TYPE X, GYP. BD. BOTH SIDE
Note: Standard size 4x8; (162 EA)</t>
  </si>
  <si>
    <t>(5/8", 1-LAYER) TYPE X, GYP. BD. BOTH SIDE
Note: Standard size 4x8; (66 EA)</t>
  </si>
  <si>
    <t>(5/8", 1-LAYER) TYPE X, GYP. BD. BOTH SIDE
Note: Standard size 4x8; (136 EA)</t>
  </si>
  <si>
    <t>(5/8", 1-LAYER) TYPE X, GYP. BD. ONE SIDE
Note: Standard size 4x8; (102 EA)</t>
  </si>
  <si>
    <t>(5/8", 1-LAYER) TYPE X, GYP. BD. ONE SIDE
Note: Standard size 4x8; (27 EA)</t>
  </si>
  <si>
    <t>(5/8") TYPE "X" GWB CEILING
Note: Standard size 4x8; (15 EA)</t>
  </si>
  <si>
    <t>(5/8", 1-LAYER) TYPE X, GYP. BD. BOTH SIDE
Note: Standard size 4x8; (16 EA)</t>
  </si>
  <si>
    <t>(1 HR) EXTERIOR GWB WALL (231 LF)</t>
  </si>
  <si>
    <t>(5/8") TYPE "X" GWB CEILING
Note: Standard size 4x8; (167 EA)</t>
  </si>
  <si>
    <t>(5/8", 1-LAYER) TYPE X, GYP. BD. BOTH SIDE
Note: Standard size 4x8; (232 EA)</t>
  </si>
  <si>
    <t>(5/8", 1-LAYER) TYPE X, GYP. BD. ONE SIDE
Note: Standard size 4x8; (196 EA)</t>
  </si>
  <si>
    <t>(8x8x16) SPLIT FACE CMU WALL (656 EA)</t>
  </si>
  <si>
    <t>(12x8x16) SPLIT FACE CMU WALL (223 EA)</t>
  </si>
  <si>
    <t>NAILING</t>
  </si>
  <si>
    <t>EA</t>
  </si>
  <si>
    <t>TAPE &amp; FLOAT</t>
  </si>
  <si>
    <t>A-4.11</t>
  </si>
  <si>
    <t>A-4.15</t>
  </si>
  <si>
    <t>A-3.11 to 
A-4.13</t>
  </si>
  <si>
    <t>A-3.11 to 
A-4.15</t>
  </si>
  <si>
    <t>A-4.22</t>
  </si>
  <si>
    <t>A-4.21</t>
  </si>
  <si>
    <t>A-4.32</t>
  </si>
  <si>
    <t>A-4.31</t>
  </si>
  <si>
    <t>A-8.14</t>
  </si>
  <si>
    <t>A-8.10</t>
  </si>
  <si>
    <t>A-8.15</t>
  </si>
  <si>
    <t>A-9.20</t>
  </si>
  <si>
    <t>A-9.21</t>
  </si>
  <si>
    <t>A-9.10</t>
  </si>
  <si>
    <t>DIVISION 08 - OPENING</t>
  </si>
  <si>
    <t>HOLLOW METAL DOORS, FRAMES AND HARDWARE</t>
  </si>
  <si>
    <t>WOOD DOORS</t>
  </si>
  <si>
    <t>DIVISION 06 - WOOD, PLASTIC AND COMPOSITES</t>
  </si>
  <si>
    <t>DOOR 10 - (2)(2'6"X6'8") HC W/ WD FRAME. (42 EA)</t>
  </si>
  <si>
    <t>DOOR 11 - (2'4"X6'8") HC W/ WD FRAME. (6 EA)</t>
  </si>
  <si>
    <t>DOOR 13 - (2'0"X6'0") HC W/ WD FRAME. (54 EA)</t>
  </si>
  <si>
    <t>DOOR 17 - (2)(1'10"X6'8") HC W/ WD FRAME. (42 EA)</t>
  </si>
  <si>
    <t>DOOR 18 - (1'6"X6'8") HC W/ WD FRAME. (71 EA)</t>
  </si>
  <si>
    <t>DOOR 19 - (2)(1'6"X6'8") HC W/ WD FRAME. (47 EA)</t>
  </si>
  <si>
    <t>DOOR 4 - (2'10"X6'8") HC W/ WD FRAME. (629 EA)</t>
  </si>
  <si>
    <t>DOOR 6 - (2)(2'10"X6'8") HC W/ WD FRAME. (53 EA)</t>
  </si>
  <si>
    <t>DOOR 8 - (2'8"X6'8") HC W/ WD FRAME. (11 EA)</t>
  </si>
  <si>
    <t>DOOR 9 - (2'6"X6'8") HC W/ WD FRAME. (11 EA)</t>
  </si>
  <si>
    <t>DOOR 1 - (3'X6'8") HM W/ WD FRAME. (100 EA)</t>
  </si>
  <si>
    <t>DOOR 5 - (2'10"X6'8") HC W/ WD FRAME. (71 EA)</t>
  </si>
  <si>
    <t>VINYL WINDOWS</t>
  </si>
  <si>
    <t xml:space="preserve">(1X4) DOOR CASING </t>
  </si>
  <si>
    <t xml:space="preserve">(1X4) WINDOW CASING </t>
  </si>
  <si>
    <t>TYPE A WINDOW. (12 EA) - (3'x6') VINYL</t>
  </si>
  <si>
    <t>TYPE B WINDOW. (162 EA) - (2)(3'x6') VINYL</t>
  </si>
  <si>
    <t>TYPE G WINDOW. (20 EA) - (4'x6') VINYL</t>
  </si>
  <si>
    <t>TYPE D WINDOW. (9 EA) - (3)(2'6"x6') VINYL</t>
  </si>
  <si>
    <t>TYPE AA WINDOW. (5 EA) - (3'x6') VINYL</t>
  </si>
  <si>
    <t>(1X4) WINDOW SILL</t>
  </si>
  <si>
    <t>DOOR 1 - (3'X6'8") HM W/ WD FRAME. (12 EA)</t>
  </si>
  <si>
    <t>DOOR 10 - (2)(2'6"X6'8") HC W/ WD FRAME. (2 EA)</t>
  </si>
  <si>
    <t>DOOR 11 - (2'4"X6'8") HC W/ WD FRAME. (2 EA)</t>
  </si>
  <si>
    <t>DOOR 12 - (2'2"X6'8") HC W/ WD FRAME. (2 EA)</t>
  </si>
  <si>
    <t>DOOR 13 - (2'0"X6'0") HC W/ WD FRAME. (3 EA)</t>
  </si>
  <si>
    <t>DOOR 14 - (2)(2'X6'8") HC W/ WD FRAME. (4 EA)</t>
  </si>
  <si>
    <t>DOOR 15 - (3'X6'8") HC W/ WD FRAME. (1 EA)</t>
  </si>
  <si>
    <t>DOOR 18 - (1'6"X6'8") HC W/ WD FRAME. (1 EA)</t>
  </si>
  <si>
    <t>DOOR 4 - (2'10"X6'8") HC W/ WD FRAME. (63 EA)</t>
  </si>
  <si>
    <t>DOOR 5 - (2'10"X6'8") HC W/ WD FRAME. (1 EA)</t>
  </si>
  <si>
    <t>DOOR 6 - (2)(2'10"X6'8") HC W/ WD FRAME. (4 EA)</t>
  </si>
  <si>
    <t>DOOR 9 - (2'6"X6'8") HC W/ WD FRAME. (9 EA)</t>
  </si>
  <si>
    <t>TYPE A WINDOW. (9 EA) - (3'x6') VINYL</t>
  </si>
  <si>
    <t>TYPE B WINDOW. (30 EA) - (2)(3'x6') VINYL</t>
  </si>
  <si>
    <t>TYPE G WINDOW. (5 EA) - (4'x6') VINYL</t>
  </si>
  <si>
    <t>TYPE C WINDOW. (10 EA) - (2'6"x6') VINYL</t>
  </si>
  <si>
    <t>TYPE E WINDOW. (1 EA) - (2'6"x6') VINYL</t>
  </si>
  <si>
    <t>DOOR 1 - (3'X6'8") HM W/ WD FRAME. (17 EA)</t>
  </si>
  <si>
    <t>DOOR 12 - (2'2"X6'8") HC W/ WD FRAME. (9 EA)</t>
  </si>
  <si>
    <t>DOOR 13 - (2'0"X6'0") HC W/ WD FRAME. (2 EA)</t>
  </si>
  <si>
    <t>DOOR 14 - (2)(2'X6'8") HC W/ WD FRAME. (2 EA)</t>
  </si>
  <si>
    <t>DOOR 4 - (2'10"X6'8") HC W/ WD FRAME. (94 EA)</t>
  </si>
  <si>
    <t>DOOR 5 - (2'10"X6'8") HC W/ WD FRAME. (3 EA)</t>
  </si>
  <si>
    <t>DOOR 9 - (2'6"X6'8") HC W/ WD FRAME. (8 EA)</t>
  </si>
  <si>
    <t>TYPE A WINDOW. (8 EA) - (3'x6') VINYL</t>
  </si>
  <si>
    <t>TYPE B WINDOW. (28 EA) - (2)(3'x6') VINYL</t>
  </si>
  <si>
    <t>TYPE C WINDOW. (14 EA) - (2'6"x6') VINYL</t>
  </si>
  <si>
    <t>TYPE G WINDOW. (17 EA) - (4'x6') VINYL</t>
  </si>
  <si>
    <t>DOOR 111 - (3'X7') HC W/ WD FRAME. (2 EA)</t>
  </si>
  <si>
    <t>DOOR 106 - (2)(3'X8') HM W/ WD FRAME. (5 EA)</t>
  </si>
  <si>
    <t>DOOR 107 - (3'X7') HC W/ WD FRAME. (5 EA)</t>
  </si>
  <si>
    <t>DOOR 108 - (2)(3'X7') HC W/ WD FRAME. (1 EA)</t>
  </si>
  <si>
    <t>DOOR 109 - (3'0"X7'0") HC W/ WD FRAME. (5 EA)</t>
  </si>
  <si>
    <t>TYPE AA WINDOW. (3 EA) - (3'x6') VINYL</t>
  </si>
  <si>
    <t>DOOR 103 - (3'X8') TEMP DOOR. (2 EA)</t>
  </si>
  <si>
    <t>DOOR 101 - (3'X7') INSUL. HM. (6 EA)</t>
  </si>
  <si>
    <t>DOOR 102 - (2)(3'X7') INSUL. HM. (3 EA)</t>
  </si>
  <si>
    <t>DOOR 104 - (3'X7') INSUL. HM. (12 EA)</t>
  </si>
  <si>
    <t>DOOR 105 - (2)(3'X7') INSUL. HM. (2 EA)</t>
  </si>
  <si>
    <t>DOOR 107 - (3'X7) HC W/ WD FRAME. (4 EA)</t>
  </si>
  <si>
    <t>DOOR 110 - (2)(3'X7) HC W/ WD FRAME. (1 EA)</t>
  </si>
  <si>
    <t>DOOR 111 - (3'X7) HC W/ WD FRAME. (2 EA)</t>
  </si>
  <si>
    <t>DOOR 101 - (3'X7') INSUL. HM. (1 EA)</t>
  </si>
  <si>
    <t>DOOR 22 - (2'10"X7') INSUL. HM. (2 EA)</t>
  </si>
  <si>
    <t>DOOR 23 - (3'X7') INSUL. HM. (8 EA)</t>
  </si>
  <si>
    <t>DOOR 2 - (3'X6'6") TEMP DOOR. (4 EA)</t>
  </si>
  <si>
    <t>DOOR 3 - (2)(3'X6'6") TEMP DOOR. (2 EA)</t>
  </si>
  <si>
    <t>DOOR 23 - (3'X7') INSUL. HM. (3 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</si>
</sst>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000000"/>
    <numFmt numFmtId="167" formatCode="&quot;$&quot;#,##0"/>
    <numFmt numFmtId="168" formatCode="_(* #,##0.000_);_(* \(#,##0.000\);_(* &quot;-&quot;???_);_(@_)"/>
    <numFmt numFmtId="169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sz val="36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u/>
      <sz val="9.35"/>
      <color theme="1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125">
        <bgColor theme="0"/>
      </patternFill>
    </fill>
    <fill>
      <patternFill patternType="darkTrellis"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>
      <alignment vertical="center"/>
    </xf>
    <xf numFmtId="0" fontId="6" fillId="3" borderId="0" applyNumberFormat="0" applyBorder="0" applyProtection="0">
      <alignment horizontal="center" vertical="center"/>
    </xf>
    <xf numFmtId="0" fontId="6" fillId="4" borderId="0" applyNumberFormat="0" applyBorder="0" applyProtection="0">
      <alignment horizontal="center" vertical="center"/>
    </xf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8" borderId="11" applyBorder="0">
      <alignment horizontal="center" vertical="center"/>
    </xf>
    <xf numFmtId="0" fontId="2" fillId="9" borderId="11" applyBorder="0">
      <alignment horizontal="center" vertical="center"/>
    </xf>
    <xf numFmtId="0" fontId="2" fillId="10" borderId="15">
      <alignment horizontal="center" vertical="center"/>
    </xf>
    <xf numFmtId="0" fontId="1" fillId="8" borderId="11" applyBorder="0">
      <alignment horizontal="center" vertical="center"/>
    </xf>
  </cellStyleXfs>
  <cellXfs count="191"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166" fontId="2" fillId="7" borderId="1" xfId="0" applyNumberFormat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7" borderId="16" xfId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2" fillId="7" borderId="11" xfId="1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 wrapText="1"/>
    </xf>
    <xf numFmtId="0" fontId="2" fillId="7" borderId="10" xfId="7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center" vertical="center" wrapText="1"/>
    </xf>
    <xf numFmtId="14" fontId="2" fillId="7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horizontal="right" vertical="center" wrapText="1"/>
    </xf>
    <xf numFmtId="0" fontId="2" fillId="7" borderId="0" xfId="0" applyFont="1" applyFill="1" applyAlignment="1">
      <alignment horizontal="right" vertical="center" wrapText="1"/>
    </xf>
    <xf numFmtId="0" fontId="10" fillId="7" borderId="0" xfId="0" applyFont="1" applyFill="1" applyAlignment="1">
      <alignment horizontal="right" vertical="center"/>
    </xf>
    <xf numFmtId="0" fontId="2" fillId="8" borderId="14" xfId="9" applyBorder="1" applyAlignment="1">
      <alignment horizontal="center" vertical="center" wrapText="1"/>
    </xf>
    <xf numFmtId="0" fontId="2" fillId="8" borderId="12" xfId="9" applyBorder="1" applyAlignment="1">
      <alignment horizontal="center" vertical="center" wrapText="1"/>
    </xf>
    <xf numFmtId="0" fontId="13" fillId="7" borderId="1" xfId="6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0" fillId="7" borderId="1" xfId="6" applyFont="1" applyFill="1" applyBorder="1" applyAlignment="1">
      <alignment horizontal="right" vertical="center" wrapText="1"/>
    </xf>
    <xf numFmtId="0" fontId="10" fillId="7" borderId="3" xfId="6" applyFont="1" applyFill="1" applyBorder="1" applyAlignment="1">
      <alignment horizontal="center" vertical="center" wrapText="1"/>
    </xf>
    <xf numFmtId="0" fontId="10" fillId="7" borderId="19" xfId="6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2" fillId="8" borderId="15" xfId="9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0" fillId="7" borderId="0" xfId="0" applyFont="1" applyFill="1" applyAlignment="1">
      <alignment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0" fillId="7" borderId="20" xfId="6" applyFont="1" applyFill="1" applyBorder="1" applyAlignment="1">
      <alignment horizontal="center" vertical="center" wrapText="1"/>
    </xf>
    <xf numFmtId="0" fontId="10" fillId="7" borderId="11" xfId="6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6" fillId="7" borderId="0" xfId="8" applyFont="1" applyFill="1" applyAlignment="1" applyProtection="1">
      <alignment horizontal="center" vertical="center" wrapText="1"/>
    </xf>
    <xf numFmtId="1" fontId="2" fillId="7" borderId="0" xfId="0" applyNumberFormat="1" applyFont="1" applyFill="1" applyAlignment="1">
      <alignment horizontal="center" vertical="center" wrapText="1"/>
    </xf>
    <xf numFmtId="1" fontId="9" fillId="7" borderId="0" xfId="0" applyNumberFormat="1" applyFont="1" applyFill="1" applyAlignment="1">
      <alignment horizontal="center" vertical="center" wrapText="1"/>
    </xf>
    <xf numFmtId="1" fontId="12" fillId="7" borderId="1" xfId="1" applyNumberFormat="1" applyFont="1" applyFill="1" applyBorder="1" applyAlignment="1">
      <alignment horizontal="center" vertical="center" wrapText="1"/>
    </xf>
    <xf numFmtId="1" fontId="13" fillId="7" borderId="1" xfId="1" applyNumberFormat="1" applyFont="1" applyFill="1" applyBorder="1" applyAlignment="1">
      <alignment horizontal="center" vertical="center" wrapText="1"/>
    </xf>
    <xf numFmtId="1" fontId="12" fillId="7" borderId="16" xfId="1" applyNumberFormat="1" applyFont="1" applyFill="1" applyBorder="1" applyAlignment="1">
      <alignment horizontal="center" vertical="center" wrapText="1"/>
    </xf>
    <xf numFmtId="1" fontId="10" fillId="7" borderId="3" xfId="6" applyNumberFormat="1" applyFont="1" applyFill="1" applyBorder="1" applyAlignment="1">
      <alignment horizontal="center" vertical="center" wrapText="1"/>
    </xf>
    <xf numFmtId="1" fontId="10" fillId="7" borderId="2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2" fillId="8" borderId="11" xfId="9" applyNumberFormat="1" applyBorder="1" applyAlignment="1">
      <alignment horizontal="center" vertical="center" wrapText="1"/>
    </xf>
    <xf numFmtId="1" fontId="12" fillId="7" borderId="3" xfId="1" applyNumberFormat="1" applyFont="1" applyFill="1" applyBorder="1" applyAlignment="1">
      <alignment horizontal="center" vertical="center" wrapText="1"/>
    </xf>
    <xf numFmtId="1" fontId="12" fillId="7" borderId="2" xfId="1" applyNumberFormat="1" applyFont="1" applyFill="1" applyBorder="1" applyAlignment="1">
      <alignment horizontal="center" vertical="center" wrapText="1"/>
    </xf>
    <xf numFmtId="0" fontId="12" fillId="7" borderId="19" xfId="1" applyFont="1" applyFill="1" applyBorder="1" applyAlignment="1">
      <alignment horizontal="center" vertical="center" wrapText="1"/>
    </xf>
    <xf numFmtId="0" fontId="12" fillId="7" borderId="20" xfId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right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4" fillId="7" borderId="1" xfId="6" applyFont="1" applyFill="1" applyBorder="1" applyAlignment="1">
      <alignment horizontal="right" vertical="center" wrapText="1"/>
    </xf>
    <xf numFmtId="164" fontId="2" fillId="7" borderId="0" xfId="0" applyNumberFormat="1" applyFont="1" applyFill="1" applyAlignment="1">
      <alignment vertical="center" wrapText="1"/>
    </xf>
    <xf numFmtId="164" fontId="2" fillId="8" borderId="13" xfId="9" applyNumberFormat="1" applyBorder="1" applyAlignment="1">
      <alignment horizontal="center" vertical="center" wrapText="1"/>
    </xf>
    <xf numFmtId="164" fontId="12" fillId="7" borderId="7" xfId="1" applyNumberFormat="1" applyFont="1" applyFill="1" applyBorder="1" applyAlignment="1">
      <alignment horizontal="center" vertical="center" wrapText="1"/>
    </xf>
    <xf numFmtId="164" fontId="12" fillId="7" borderId="17" xfId="1" applyNumberFormat="1" applyFont="1" applyFill="1" applyBorder="1" applyAlignment="1">
      <alignment horizontal="center" vertical="center" wrapText="1"/>
    </xf>
    <xf numFmtId="164" fontId="10" fillId="7" borderId="8" xfId="6" applyNumberFormat="1" applyFont="1" applyFill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vertical="center" wrapText="1"/>
    </xf>
    <xf numFmtId="164" fontId="10" fillId="7" borderId="9" xfId="6" applyNumberFormat="1" applyFont="1" applyFill="1" applyBorder="1" applyAlignment="1">
      <alignment horizontal="center" vertical="center" wrapText="1"/>
    </xf>
    <xf numFmtId="164" fontId="10" fillId="7" borderId="7" xfId="6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1" xfId="1" applyFont="1" applyFill="1" applyBorder="1" applyAlignment="1">
      <alignment horizontal="center" vertical="center" wrapText="1"/>
    </xf>
    <xf numFmtId="167" fontId="13" fillId="7" borderId="7" xfId="1" applyNumberFormat="1" applyFont="1" applyFill="1" applyBorder="1" applyAlignment="1">
      <alignment horizontal="center" vertical="center" wrapText="1"/>
    </xf>
    <xf numFmtId="0" fontId="13" fillId="7" borderId="1" xfId="6" applyFont="1" applyFill="1" applyBorder="1" applyAlignment="1">
      <alignment horizontal="center" vertical="center" wrapText="1"/>
    </xf>
    <xf numFmtId="0" fontId="14" fillId="7" borderId="1" xfId="6" applyFont="1" applyFill="1" applyBorder="1" applyAlignment="1">
      <alignment horizontal="center" vertical="center" wrapText="1"/>
    </xf>
    <xf numFmtId="167" fontId="10" fillId="7" borderId="9" xfId="0" applyNumberFormat="1" applyFont="1" applyFill="1" applyBorder="1" applyAlignment="1">
      <alignment horizontal="center" vertical="center" wrapText="1"/>
    </xf>
    <xf numFmtId="167" fontId="10" fillId="7" borderId="7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8" borderId="27" xfId="9" applyFont="1" applyBorder="1" applyAlignment="1">
      <alignment horizontal="center" vertical="center" wrapText="1"/>
    </xf>
    <xf numFmtId="0" fontId="1" fillId="8" borderId="28" xfId="9" applyFont="1" applyBorder="1" applyAlignment="1">
      <alignment horizontal="center" vertical="center" wrapText="1"/>
    </xf>
    <xf numFmtId="0" fontId="1" fillId="8" borderId="29" xfId="9" applyFont="1" applyBorder="1" applyAlignment="1">
      <alignment horizontal="center" vertical="center" wrapText="1"/>
    </xf>
    <xf numFmtId="166" fontId="1" fillId="7" borderId="28" xfId="0" applyNumberFormat="1" applyFont="1" applyFill="1" applyBorder="1" applyAlignment="1">
      <alignment horizontal="center" vertical="center" wrapText="1"/>
    </xf>
    <xf numFmtId="1" fontId="1" fillId="8" borderId="28" xfId="9" applyNumberFormat="1" applyFont="1" applyBorder="1" applyAlignment="1">
      <alignment horizontal="center" vertical="center" wrapText="1"/>
    </xf>
    <xf numFmtId="164" fontId="1" fillId="8" borderId="28" xfId="9" applyNumberFormat="1" applyFont="1" applyBorder="1" applyAlignment="1">
      <alignment horizontal="center" vertical="center" wrapText="1"/>
    </xf>
    <xf numFmtId="164" fontId="1" fillId="8" borderId="30" xfId="9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13" fillId="7" borderId="1" xfId="1" applyNumberFormat="1" applyFont="1" applyFill="1" applyBorder="1" applyAlignment="1">
      <alignment horizontal="center" vertical="center" wrapText="1"/>
    </xf>
    <xf numFmtId="167" fontId="10" fillId="7" borderId="3" xfId="6" applyNumberFormat="1" applyFont="1" applyFill="1" applyBorder="1" applyAlignment="1">
      <alignment horizontal="center" vertical="center" wrapText="1"/>
    </xf>
    <xf numFmtId="167" fontId="10" fillId="7" borderId="2" xfId="0" applyNumberFormat="1" applyFont="1" applyFill="1" applyBorder="1" applyAlignment="1">
      <alignment horizontal="center" vertical="center" wrapText="1"/>
    </xf>
    <xf numFmtId="167" fontId="10" fillId="7" borderId="1" xfId="0" applyNumberFormat="1" applyFont="1" applyFill="1" applyBorder="1" applyAlignment="1">
      <alignment horizontal="center" vertical="center" wrapText="1"/>
    </xf>
    <xf numFmtId="164" fontId="12" fillId="7" borderId="1" xfId="1" applyNumberFormat="1" applyFont="1" applyFill="1" applyBorder="1" applyAlignment="1">
      <alignment horizontal="center" vertical="center" wrapText="1"/>
    </xf>
    <xf numFmtId="164" fontId="10" fillId="7" borderId="3" xfId="6" applyNumberFormat="1" applyFont="1" applyFill="1" applyBorder="1" applyAlignment="1">
      <alignment horizontal="center" vertical="center" wrapText="1"/>
    </xf>
    <xf numFmtId="164" fontId="10" fillId="7" borderId="2" xfId="6" applyNumberFormat="1" applyFont="1" applyFill="1" applyBorder="1" applyAlignment="1">
      <alignment horizontal="center" vertical="center" wrapText="1"/>
    </xf>
    <xf numFmtId="164" fontId="10" fillId="7" borderId="1" xfId="6" applyNumberFormat="1" applyFont="1" applyFill="1" applyBorder="1" applyAlignment="1">
      <alignment horizontal="center" vertical="center" wrapText="1"/>
    </xf>
    <xf numFmtId="164" fontId="2" fillId="8" borderId="12" xfId="9" applyNumberFormat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166" fontId="13" fillId="7" borderId="16" xfId="0" applyNumberFormat="1" applyFont="1" applyFill="1" applyBorder="1" applyAlignment="1">
      <alignment horizontal="center" vertical="center" wrapText="1"/>
    </xf>
    <xf numFmtId="0" fontId="14" fillId="7" borderId="16" xfId="6" applyFont="1" applyFill="1" applyBorder="1" applyAlignment="1">
      <alignment horizontal="right" vertical="center" wrapText="1"/>
    </xf>
    <xf numFmtId="0" fontId="13" fillId="7" borderId="16" xfId="1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vertical="center" wrapText="1"/>
    </xf>
    <xf numFmtId="169" fontId="10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right" vertical="center" wrapText="1"/>
    </xf>
    <xf numFmtId="2" fontId="14" fillId="7" borderId="1" xfId="1" applyNumberFormat="1" applyFont="1" applyFill="1" applyBorder="1" applyAlignment="1">
      <alignment horizontal="right" vertical="center" wrapText="1"/>
    </xf>
    <xf numFmtId="169" fontId="14" fillId="7" borderId="1" xfId="0" applyNumberFormat="1" applyFont="1" applyFill="1" applyBorder="1" applyAlignment="1">
      <alignment horizontal="center" vertical="center" wrapText="1"/>
    </xf>
    <xf numFmtId="2" fontId="13" fillId="7" borderId="1" xfId="1" applyNumberFormat="1" applyFont="1" applyFill="1" applyBorder="1" applyAlignment="1">
      <alignment horizontal="right" vertical="center" wrapText="1"/>
    </xf>
    <xf numFmtId="169" fontId="14" fillId="7" borderId="1" xfId="6" applyNumberFormat="1" applyFont="1" applyFill="1" applyBorder="1" applyAlignment="1">
      <alignment horizontal="center" vertical="center" wrapText="1"/>
    </xf>
    <xf numFmtId="169" fontId="14" fillId="7" borderId="16" xfId="6" applyNumberFormat="1" applyFont="1" applyFill="1" applyBorder="1" applyAlignment="1">
      <alignment horizontal="center" vertical="center" wrapText="1"/>
    </xf>
    <xf numFmtId="2" fontId="1" fillId="7" borderId="16" xfId="0" applyNumberFormat="1" applyFont="1" applyFill="1" applyBorder="1" applyAlignment="1">
      <alignment horizontal="right" vertical="center" wrapText="1"/>
    </xf>
    <xf numFmtId="2" fontId="14" fillId="7" borderId="16" xfId="1" applyNumberFormat="1" applyFont="1" applyFill="1" applyBorder="1" applyAlignment="1">
      <alignment horizontal="right" vertical="center" wrapText="1"/>
    </xf>
    <xf numFmtId="169" fontId="1" fillId="7" borderId="11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0" fillId="7" borderId="2" xfId="6" applyFont="1" applyFill="1" applyBorder="1" applyAlignment="1">
      <alignment horizontal="right" vertical="center" wrapText="1"/>
    </xf>
    <xf numFmtId="1" fontId="2" fillId="8" borderId="12" xfId="9" applyNumberFormat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1" fontId="12" fillId="0" borderId="16" xfId="1" applyNumberFormat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169" fontId="1" fillId="7" borderId="21" xfId="6" applyNumberFormat="1" applyFont="1" applyFill="1" applyBorder="1" applyAlignment="1">
      <alignment horizontal="center" vertical="center" wrapText="1"/>
    </xf>
    <xf numFmtId="2" fontId="1" fillId="7" borderId="11" xfId="0" applyNumberFormat="1" applyFont="1" applyFill="1" applyBorder="1" applyAlignment="1">
      <alignment horizontal="center" vertical="center" wrapText="1"/>
    </xf>
    <xf numFmtId="2" fontId="12" fillId="7" borderId="11" xfId="1" applyNumberFormat="1" applyFont="1" applyFill="1" applyBorder="1" applyAlignment="1">
      <alignment horizontal="center" vertical="center" wrapText="1"/>
    </xf>
    <xf numFmtId="2" fontId="12" fillId="7" borderId="1" xfId="1" applyNumberFormat="1" applyFont="1" applyFill="1" applyBorder="1" applyAlignment="1">
      <alignment horizontal="center" vertical="center" wrapText="1"/>
    </xf>
    <xf numFmtId="2" fontId="1" fillId="7" borderId="21" xfId="6" applyNumberFormat="1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169" fontId="12" fillId="7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7" borderId="1" xfId="7" applyNumberFormat="1" applyFont="1" applyFill="1" applyBorder="1" applyAlignment="1">
      <alignment horizontal="center" vertical="center" wrapText="1"/>
    </xf>
    <xf numFmtId="2" fontId="12" fillId="7" borderId="21" xfId="1" applyNumberFormat="1" applyFont="1" applyFill="1" applyBorder="1" applyAlignment="1">
      <alignment horizontal="center" vertical="center" wrapText="1"/>
    </xf>
    <xf numFmtId="2" fontId="1" fillId="7" borderId="2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2" fillId="7" borderId="16" xfId="1" applyNumberFormat="1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left" vertical="center" wrapText="1"/>
    </xf>
    <xf numFmtId="169" fontId="1" fillId="7" borderId="21" xfId="0" applyNumberFormat="1" applyFont="1" applyFill="1" applyBorder="1" applyAlignment="1">
      <alignment horizontal="center" vertical="center" wrapText="1"/>
    </xf>
    <xf numFmtId="2" fontId="12" fillId="0" borderId="11" xfId="1" applyNumberFormat="1" applyFont="1" applyBorder="1" applyAlignment="1">
      <alignment horizontal="center" vertical="center" wrapText="1"/>
    </xf>
    <xf numFmtId="164" fontId="10" fillId="7" borderId="7" xfId="0" applyNumberFormat="1" applyFont="1" applyFill="1" applyBorder="1" applyAlignment="1">
      <alignment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8" borderId="12" xfId="12" applyBorder="1" applyAlignment="1">
      <alignment horizontal="center" vertical="center" wrapText="1"/>
    </xf>
    <xf numFmtId="1" fontId="1" fillId="8" borderId="11" xfId="12" applyNumberFormat="1" applyBorder="1" applyAlignment="1">
      <alignment horizontal="center" vertical="center" wrapText="1"/>
    </xf>
    <xf numFmtId="164" fontId="1" fillId="8" borderId="12" xfId="12" applyNumberFormat="1" applyBorder="1" applyAlignment="1">
      <alignment horizontal="center" vertical="center" wrapText="1"/>
    </xf>
    <xf numFmtId="0" fontId="1" fillId="8" borderId="15" xfId="12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2" fillId="12" borderId="1" xfId="1" applyFont="1" applyFill="1" applyBorder="1" applyAlignment="1">
      <alignment horizontal="center" vertical="center" wrapText="1"/>
    </xf>
    <xf numFmtId="2" fontId="1" fillId="12" borderId="11" xfId="0" applyNumberFormat="1" applyFont="1" applyFill="1" applyBorder="1" applyAlignment="1">
      <alignment horizontal="center" vertical="center" wrapText="1"/>
    </xf>
    <xf numFmtId="169" fontId="12" fillId="7" borderId="11" xfId="1" applyNumberFormat="1" applyFont="1" applyFill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39" fontId="12" fillId="0" borderId="1" xfId="1" applyNumberFormat="1" applyFont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166" fontId="1" fillId="7" borderId="1" xfId="0" applyNumberFormat="1" applyFont="1" applyFill="1" applyBorder="1" applyAlignment="1">
      <alignment horizontal="center" vertical="center" wrapText="1"/>
    </xf>
    <xf numFmtId="166" fontId="1" fillId="7" borderId="21" xfId="0" applyNumberFormat="1" applyFont="1" applyFill="1" applyBorder="1" applyAlignment="1">
      <alignment horizontal="center" vertical="center" wrapText="1"/>
    </xf>
    <xf numFmtId="166" fontId="1" fillId="7" borderId="22" xfId="0" applyNumberFormat="1" applyFont="1" applyFill="1" applyBorder="1" applyAlignment="1">
      <alignment horizontal="center" vertical="center" wrapText="1"/>
    </xf>
    <xf numFmtId="166" fontId="1" fillId="7" borderId="20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66" fontId="1" fillId="7" borderId="16" xfId="0" applyNumberFormat="1" applyFont="1" applyFill="1" applyBorder="1" applyAlignment="1">
      <alignment horizontal="center" vertical="center" wrapText="1"/>
    </xf>
    <xf numFmtId="166" fontId="1" fillId="7" borderId="2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center" wrapText="1"/>
    </xf>
    <xf numFmtId="166" fontId="1" fillId="7" borderId="18" xfId="0" applyNumberFormat="1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2" fontId="10" fillId="7" borderId="34" xfId="0" applyNumberFormat="1" applyFont="1" applyFill="1" applyBorder="1" applyAlignment="1">
      <alignment horizontal="center" vertical="center" wrapText="1"/>
    </xf>
    <xf numFmtId="2" fontId="10" fillId="7" borderId="35" xfId="0" applyNumberFormat="1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2" fontId="10" fillId="7" borderId="5" xfId="0" applyNumberFormat="1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center" vertical="center" wrapText="1"/>
    </xf>
    <xf numFmtId="164" fontId="10" fillId="7" borderId="6" xfId="0" applyNumberFormat="1" applyFont="1" applyFill="1" applyBorder="1" applyAlignment="1">
      <alignment horizontal="center" vertical="center" wrapText="1"/>
    </xf>
    <xf numFmtId="164" fontId="10" fillId="7" borderId="8" xfId="0" applyNumberFormat="1" applyFont="1" applyFill="1" applyBorder="1" applyAlignment="1">
      <alignment horizontal="center" vertical="center" wrapText="1"/>
    </xf>
    <xf numFmtId="1" fontId="10" fillId="7" borderId="5" xfId="0" applyNumberFormat="1" applyFont="1" applyFill="1" applyBorder="1" applyAlignment="1">
      <alignment horizontal="center" vertical="center" wrapText="1"/>
    </xf>
    <xf numFmtId="1" fontId="10" fillId="7" borderId="3" xfId="0" applyNumberFormat="1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</cellXfs>
  <cellStyles count="13">
    <cellStyle name="40% - Accent3" xfId="7" builtinId="39"/>
    <cellStyle name="Heading 1 2" xfId="2" xr:uid="{00000000-0005-0000-0000-000001000000}"/>
    <cellStyle name="Heading 2 2" xfId="3" xr:uid="{00000000-0005-0000-0000-000002000000}"/>
    <cellStyle name="Heading 3 2" xfId="4" xr:uid="{00000000-0005-0000-0000-000003000000}"/>
    <cellStyle name="Hyperlink" xfId="8" builtinId="8"/>
    <cellStyle name="Normal" xfId="0" builtinId="0"/>
    <cellStyle name="Normal 2" xfId="6" xr:uid="{00000000-0005-0000-0000-000006000000}"/>
    <cellStyle name="Normal 3" xfId="1" xr:uid="{00000000-0005-0000-0000-000007000000}"/>
    <cellStyle name="Style 1" xfId="9" xr:uid="{00000000-0005-0000-0000-000008000000}"/>
    <cellStyle name="Style 1 2" xfId="12" xr:uid="{00000000-0005-0000-0000-000009000000}"/>
    <cellStyle name="Style 2" xfId="10" xr:uid="{00000000-0005-0000-0000-00000A000000}"/>
    <cellStyle name="Style 3" xfId="11" xr:uid="{00000000-0005-0000-0000-00000B000000}"/>
    <cellStyle name="Title 2" xfId="5" xr:uid="{00000000-0005-0000-0000-00000C000000}"/>
  </cellStyles>
  <dxfs count="3"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641537</xdr:colOff>
      <xdr:row>27</xdr:row>
      <xdr:rowOff>156455</xdr:rowOff>
    </xdr:from>
    <xdr:to>
      <xdr:col>5</xdr:col>
      <xdr:colOff>2064132</xdr:colOff>
      <xdr:row>39</xdr:row>
      <xdr:rowOff>66746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25114" y="5109455"/>
          <a:ext cx="3840480" cy="210836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2205777</xdr:colOff>
      <xdr:row>27</xdr:row>
      <xdr:rowOff>156393</xdr:rowOff>
    </xdr:from>
    <xdr:to>
      <xdr:col>14</xdr:col>
      <xdr:colOff>228681</xdr:colOff>
      <xdr:row>39</xdr:row>
      <xdr:rowOff>66746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07239" y="5109393"/>
          <a:ext cx="3840480" cy="210843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641537</xdr:colOff>
      <xdr:row>39</xdr:row>
      <xdr:rowOff>182213</xdr:rowOff>
    </xdr:from>
    <xdr:to>
      <xdr:col>5</xdr:col>
      <xdr:colOff>2064132</xdr:colOff>
      <xdr:row>53</xdr:row>
      <xdr:rowOff>22407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25114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Addendum Issued: NONE </a:t>
          </a:r>
          <a:r>
            <a:rPr lang="en-US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up to Date (09/15/2014): None</a:t>
          </a:r>
          <a:endParaRPr lang="en-US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review</a:t>
          </a:r>
          <a:r>
            <a:rPr lang="en-US" sz="16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any Addendum issued after Date 08/16/22</a:t>
          </a: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2205777</xdr:colOff>
      <xdr:row>39</xdr:row>
      <xdr:rowOff>182213</xdr:rowOff>
    </xdr:from>
    <xdr:to>
      <xdr:col>14</xdr:col>
      <xdr:colOff>228681</xdr:colOff>
      <xdr:row>53</xdr:row>
      <xdr:rowOff>22407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107239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641537</xdr:colOff>
      <xdr:row>25</xdr:row>
      <xdr:rowOff>89156</xdr:rowOff>
    </xdr:from>
    <xdr:to>
      <xdr:col>5</xdr:col>
      <xdr:colOff>2064132</xdr:colOff>
      <xdr:row>27</xdr:row>
      <xdr:rowOff>99625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5114" y="4675810"/>
          <a:ext cx="3840480" cy="37681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  <a:ea typeface="Verdana" pitchFamily="34" charset="0"/>
              <a:cs typeface="Verdana" pitchFamily="34" charset="0"/>
            </a:rPr>
            <a:t>OWNER</a:t>
          </a:r>
        </a:p>
      </xdr:txBody>
    </xdr:sp>
    <xdr:clientData/>
  </xdr:twoCellAnchor>
  <xdr:twoCellAnchor>
    <xdr:from>
      <xdr:col>5</xdr:col>
      <xdr:colOff>2205777</xdr:colOff>
      <xdr:row>25</xdr:row>
      <xdr:rowOff>93220</xdr:rowOff>
    </xdr:from>
    <xdr:to>
      <xdr:col>14</xdr:col>
      <xdr:colOff>228681</xdr:colOff>
      <xdr:row>27</xdr:row>
      <xdr:rowOff>99625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07239" y="4679874"/>
          <a:ext cx="3840480" cy="37275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</a:rPr>
            <a:t>ARCHITECT</a:t>
          </a:r>
        </a:p>
      </xdr:txBody>
    </xdr:sp>
    <xdr:clientData/>
  </xdr:twoCellAnchor>
  <xdr:twoCellAnchor>
    <xdr:from>
      <xdr:col>2</xdr:col>
      <xdr:colOff>641537</xdr:colOff>
      <xdr:row>17</xdr:row>
      <xdr:rowOff>164546</xdr:rowOff>
    </xdr:from>
    <xdr:to>
      <xdr:col>14</xdr:col>
      <xdr:colOff>219075</xdr:colOff>
      <xdr:row>21</xdr:row>
      <xdr:rowOff>154360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9687" y="3307796"/>
          <a:ext cx="7464238" cy="71371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641537</xdr:colOff>
      <xdr:row>9</xdr:row>
      <xdr:rowOff>171679</xdr:rowOff>
    </xdr:from>
    <xdr:to>
      <xdr:col>14</xdr:col>
      <xdr:colOff>209550</xdr:colOff>
      <xdr:row>17</xdr:row>
      <xdr:rowOff>40266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79687" y="1809979"/>
          <a:ext cx="7454713" cy="137353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THE</a:t>
          </a:r>
          <a:r>
            <a:rPr lang="en-US" sz="2000" b="1" baseline="0">
              <a:solidFill>
                <a:sysClr val="windowText" lastClr="000000"/>
              </a:solidFill>
            </a:rPr>
            <a:t> </a:t>
          </a:r>
          <a:r>
            <a:rPr lang="en-US" sz="2000" b="1">
              <a:solidFill>
                <a:sysClr val="windowText" lastClr="000000"/>
              </a:solidFill>
            </a:rPr>
            <a:t>COLLIER</a:t>
          </a:r>
          <a:r>
            <a:rPr lang="en-US" sz="2000" b="1" baseline="0">
              <a:solidFill>
                <a:sysClr val="windowText" lastClr="000000"/>
              </a:solidFill>
            </a:rPr>
            <a:t> </a:t>
          </a:r>
          <a:r>
            <a:rPr lang="en-US" sz="2000" b="1">
              <a:solidFill>
                <a:sysClr val="windowText" lastClr="000000"/>
              </a:solidFill>
            </a:rPr>
            <a:t>AT</a:t>
          </a:r>
          <a:r>
            <a:rPr lang="en-US" sz="2000" b="1" baseline="0">
              <a:solidFill>
                <a:sysClr val="windowText" lastClr="000000"/>
              </a:solidFill>
            </a:rPr>
            <a:t> </a:t>
          </a:r>
          <a:r>
            <a:rPr lang="en-US" sz="2000" b="1">
              <a:solidFill>
                <a:sysClr val="windowText" lastClr="000000"/>
              </a:solidFill>
            </a:rPr>
            <a:t>CLIFT</a:t>
          </a:r>
          <a:r>
            <a:rPr lang="en-US" sz="2000" b="1" baseline="0">
              <a:solidFill>
                <a:sysClr val="windowText" lastClr="000000"/>
              </a:solidFill>
            </a:rPr>
            <a:t> </a:t>
          </a:r>
          <a:r>
            <a:rPr lang="en-US" sz="2000" b="1">
              <a:solidFill>
                <a:sysClr val="windowText" lastClr="000000"/>
              </a:solidFill>
            </a:rPr>
            <a:t>FARM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485"/>
  <sheetViews>
    <sheetView showGridLines="0" tabSelected="1" zoomScaleNormal="100" zoomScaleSheetLayoutView="40" workbookViewId="0">
      <selection activeCell="F67" sqref="F67"/>
    </sheetView>
  </sheetViews>
  <sheetFormatPr defaultColWidth="9.109375" defaultRowHeight="13.8" x14ac:dyDescent="0.3"/>
  <cols>
    <col min="1" max="1" width="2.88671875" style="9" customWidth="1"/>
    <col min="2" max="2" width="4.44140625" style="14" bestFit="1" customWidth="1"/>
    <col min="3" max="3" width="10.88671875" style="14" customWidth="1"/>
    <col min="4" max="4" width="13" style="14" customWidth="1"/>
    <col min="5" max="5" width="12.6640625" style="14" customWidth="1"/>
    <col min="6" max="6" width="50.5546875" style="9" customWidth="1"/>
    <col min="7" max="7" width="8.88671875" style="9" customWidth="1"/>
    <col min="8" max="8" width="8.88671875" style="40" customWidth="1"/>
    <col min="9" max="9" width="11.44140625" style="14" hidden="1" customWidth="1"/>
    <col min="10" max="10" width="10.5546875" style="14" customWidth="1"/>
    <col min="11" max="11" width="9" style="14" customWidth="1"/>
    <col min="12" max="12" width="13.109375" style="14" bestFit="1" customWidth="1"/>
    <col min="13" max="13" width="9.88671875" style="14" customWidth="1"/>
    <col min="14" max="14" width="10" style="14" customWidth="1"/>
    <col min="15" max="15" width="12.44140625" style="62" customWidth="1"/>
    <col min="16" max="16" width="13.88671875" style="9" customWidth="1"/>
    <col min="17" max="17" width="13.33203125" style="9" customWidth="1"/>
    <col min="18" max="18" width="14.33203125" style="9" bestFit="1" customWidth="1"/>
    <col min="19" max="20" width="9.109375" style="9"/>
    <col min="21" max="21" width="9.5546875" style="9" bestFit="1" customWidth="1"/>
    <col min="22" max="16384" width="9.109375" style="9"/>
  </cols>
  <sheetData>
    <row r="2" spans="2:14" ht="14.25" customHeight="1" x14ac:dyDescent="0.3">
      <c r="B2" s="11"/>
      <c r="C2" s="11"/>
      <c r="D2" s="11"/>
      <c r="E2" s="12"/>
      <c r="F2" s="11"/>
      <c r="G2" s="11"/>
      <c r="H2" s="41"/>
      <c r="I2" s="11"/>
      <c r="J2" s="11"/>
      <c r="K2" s="11"/>
      <c r="L2" s="11"/>
      <c r="M2" s="11"/>
      <c r="N2" s="11"/>
    </row>
    <row r="3" spans="2:14" ht="14.25" customHeight="1" x14ac:dyDescent="0.3">
      <c r="B3" s="11"/>
      <c r="C3" s="11"/>
      <c r="D3" s="11"/>
      <c r="E3" s="12"/>
      <c r="F3" s="11"/>
      <c r="G3" s="11"/>
      <c r="H3" s="41"/>
      <c r="I3" s="11"/>
      <c r="J3" s="11"/>
      <c r="K3" s="11"/>
      <c r="L3" s="11"/>
      <c r="M3" s="11"/>
      <c r="N3" s="11"/>
    </row>
    <row r="4" spans="2:14" ht="14.25" customHeight="1" x14ac:dyDescent="0.3">
      <c r="B4" s="11"/>
      <c r="C4" s="11"/>
      <c r="D4" s="11"/>
      <c r="E4" s="12"/>
      <c r="F4" s="11"/>
      <c r="G4" s="11"/>
      <c r="H4" s="41"/>
      <c r="I4" s="11"/>
      <c r="J4" s="11"/>
      <c r="K4" s="11"/>
      <c r="L4" s="11"/>
      <c r="M4" s="11"/>
      <c r="N4" s="11"/>
    </row>
    <row r="5" spans="2:14" ht="14.25" customHeight="1" x14ac:dyDescent="0.3">
      <c r="B5" s="11"/>
      <c r="C5" s="11"/>
      <c r="D5" s="11"/>
      <c r="E5" s="12"/>
      <c r="F5" s="11"/>
      <c r="G5" s="11"/>
      <c r="H5" s="41"/>
      <c r="I5" s="11"/>
      <c r="J5" s="11"/>
      <c r="K5" s="11"/>
      <c r="L5" s="11"/>
      <c r="M5" s="11"/>
      <c r="N5" s="11"/>
    </row>
    <row r="6" spans="2:14" ht="14.25" customHeight="1" x14ac:dyDescent="0.3">
      <c r="B6" s="11"/>
      <c r="C6" s="11"/>
      <c r="D6" s="11"/>
      <c r="E6" s="12"/>
      <c r="F6" s="11"/>
      <c r="G6" s="11"/>
      <c r="H6" s="41"/>
      <c r="I6" s="11"/>
      <c r="J6" s="11"/>
      <c r="K6" s="11"/>
      <c r="L6" s="11"/>
      <c r="M6" s="11"/>
      <c r="N6" s="11"/>
    </row>
    <row r="7" spans="2:14" ht="14.25" customHeight="1" x14ac:dyDescent="0.3">
      <c r="B7" s="11"/>
      <c r="C7" s="11"/>
      <c r="D7" s="11"/>
      <c r="E7" s="12"/>
      <c r="F7" s="11"/>
      <c r="G7" s="11"/>
      <c r="H7" s="41"/>
      <c r="I7" s="11"/>
      <c r="J7" s="11"/>
      <c r="K7" s="11"/>
      <c r="L7" s="11"/>
      <c r="M7" s="11"/>
      <c r="N7" s="11"/>
    </row>
    <row r="8" spans="2:14" ht="14.25" customHeight="1" x14ac:dyDescent="0.3">
      <c r="B8" s="11"/>
      <c r="C8" s="11"/>
      <c r="D8" s="11"/>
      <c r="E8" s="12"/>
      <c r="F8" s="11"/>
      <c r="G8" s="11"/>
      <c r="H8" s="41"/>
      <c r="I8" s="11"/>
      <c r="J8" s="11"/>
      <c r="K8" s="11"/>
      <c r="L8" s="11"/>
      <c r="M8" s="11"/>
      <c r="N8" s="11"/>
    </row>
    <row r="9" spans="2:14" ht="14.25" customHeight="1" x14ac:dyDescent="0.3">
      <c r="B9" s="11"/>
      <c r="C9" s="11"/>
      <c r="D9" s="11"/>
      <c r="E9" s="12"/>
      <c r="F9" s="11"/>
      <c r="G9" s="11"/>
      <c r="H9" s="41"/>
      <c r="I9" s="11"/>
      <c r="J9" s="11"/>
      <c r="K9" s="11"/>
      <c r="L9" s="11"/>
      <c r="M9" s="11"/>
      <c r="N9" s="11"/>
    </row>
    <row r="11" spans="2:14" x14ac:dyDescent="0.3">
      <c r="B11" s="12"/>
      <c r="C11" s="12"/>
      <c r="D11" s="12"/>
      <c r="E11" s="12"/>
      <c r="F11" s="13"/>
      <c r="G11" s="13"/>
      <c r="H11" s="41"/>
      <c r="I11" s="12"/>
      <c r="J11" s="12"/>
      <c r="K11" s="12"/>
      <c r="L11" s="12"/>
      <c r="M11" s="12"/>
      <c r="N11" s="12"/>
    </row>
    <row r="12" spans="2:14" x14ac:dyDescent="0.3">
      <c r="B12" s="12"/>
      <c r="C12" s="12"/>
      <c r="D12" s="12"/>
      <c r="E12" s="12"/>
      <c r="F12" s="13"/>
      <c r="G12" s="13"/>
      <c r="H12" s="41"/>
      <c r="I12" s="12"/>
      <c r="J12" s="12"/>
      <c r="K12" s="12"/>
      <c r="L12" s="12"/>
      <c r="M12" s="12"/>
      <c r="N12" s="12"/>
    </row>
    <row r="13" spans="2:14" x14ac:dyDescent="0.3">
      <c r="B13" s="12"/>
      <c r="C13" s="12"/>
      <c r="D13" s="12"/>
      <c r="E13" s="12"/>
      <c r="F13" s="13"/>
      <c r="G13" s="13"/>
      <c r="H13" s="41"/>
      <c r="I13" s="12"/>
      <c r="J13" s="12"/>
      <c r="K13" s="12"/>
      <c r="L13" s="12"/>
      <c r="M13" s="12"/>
      <c r="N13" s="12"/>
    </row>
    <row r="16" spans="2:14" ht="14.25" customHeight="1" x14ac:dyDescent="0.3">
      <c r="F16" s="13"/>
      <c r="G16" s="13"/>
    </row>
    <row r="17" spans="6:7" ht="14.25" customHeight="1" x14ac:dyDescent="0.3"/>
    <row r="18" spans="6:7" ht="14.25" customHeight="1" x14ac:dyDescent="0.3"/>
    <row r="19" spans="6:7" ht="14.25" customHeight="1" x14ac:dyDescent="0.3"/>
    <row r="20" spans="6:7" ht="14.25" customHeight="1" x14ac:dyDescent="0.3">
      <c r="F20" s="15"/>
      <c r="G20" s="15"/>
    </row>
    <row r="21" spans="6:7" ht="14.25" customHeight="1" x14ac:dyDescent="0.3">
      <c r="F21" s="15"/>
      <c r="G21" s="15"/>
    </row>
    <row r="22" spans="6:7" ht="14.25" customHeight="1" x14ac:dyDescent="0.3">
      <c r="F22" s="15"/>
      <c r="G22" s="15"/>
    </row>
    <row r="23" spans="6:7" ht="14.25" customHeight="1" x14ac:dyDescent="0.3">
      <c r="F23" s="15"/>
      <c r="G23" s="15"/>
    </row>
    <row r="24" spans="6:7" ht="15" customHeight="1" x14ac:dyDescent="0.3">
      <c r="F24" s="15"/>
      <c r="G24" s="15"/>
    </row>
    <row r="55" spans="2:18" x14ac:dyDescent="0.3">
      <c r="D55" s="16" t="s">
        <v>20</v>
      </c>
      <c r="E55" s="170">
        <v>-38</v>
      </c>
      <c r="F55" s="170"/>
      <c r="G55" s="114"/>
    </row>
    <row r="56" spans="2:18" x14ac:dyDescent="0.3">
      <c r="D56" s="17"/>
    </row>
    <row r="57" spans="2:18" x14ac:dyDescent="0.3">
      <c r="D57" s="18" t="s">
        <v>18</v>
      </c>
      <c r="E57" s="170" t="s">
        <v>17</v>
      </c>
      <c r="F57" s="170"/>
      <c r="G57" s="114"/>
    </row>
    <row r="62" spans="2:18" ht="14.4" thickBot="1" x14ac:dyDescent="0.35"/>
    <row r="63" spans="2:18" ht="13.95" customHeight="1" x14ac:dyDescent="0.3">
      <c r="B63" s="172" t="s">
        <v>0</v>
      </c>
      <c r="C63" s="174" t="s">
        <v>16</v>
      </c>
      <c r="D63" s="176" t="s">
        <v>3</v>
      </c>
      <c r="E63" s="176" t="s">
        <v>1</v>
      </c>
      <c r="F63" s="176" t="s">
        <v>15</v>
      </c>
      <c r="G63" s="187" t="s">
        <v>41</v>
      </c>
      <c r="H63" s="187" t="s">
        <v>2</v>
      </c>
      <c r="I63" s="176" t="s">
        <v>9</v>
      </c>
      <c r="J63" s="189" t="s">
        <v>40</v>
      </c>
      <c r="K63" s="176" t="s">
        <v>19</v>
      </c>
      <c r="L63" s="176" t="s">
        <v>31</v>
      </c>
      <c r="M63" s="176"/>
      <c r="N63" s="176"/>
      <c r="O63" s="178" t="s">
        <v>35</v>
      </c>
      <c r="P63" s="178" t="s">
        <v>38</v>
      </c>
      <c r="Q63" s="183" t="s">
        <v>39</v>
      </c>
      <c r="R63" s="185" t="s">
        <v>32</v>
      </c>
    </row>
    <row r="64" spans="2:18" ht="28.2" thickBot="1" x14ac:dyDescent="0.35">
      <c r="B64" s="173"/>
      <c r="C64" s="175"/>
      <c r="D64" s="177"/>
      <c r="E64" s="177"/>
      <c r="F64" s="177"/>
      <c r="G64" s="188"/>
      <c r="H64" s="188"/>
      <c r="I64" s="177"/>
      <c r="J64" s="190"/>
      <c r="K64" s="177"/>
      <c r="L64" s="78" t="s">
        <v>33</v>
      </c>
      <c r="M64" s="78" t="s">
        <v>37</v>
      </c>
      <c r="N64" s="86" t="s">
        <v>36</v>
      </c>
      <c r="O64" s="179"/>
      <c r="P64" s="179"/>
      <c r="Q64" s="184"/>
      <c r="R64" s="186"/>
    </row>
    <row r="65" spans="2:18" x14ac:dyDescent="0.3">
      <c r="B65" s="79"/>
      <c r="C65" s="80"/>
      <c r="D65" s="81"/>
      <c r="E65" s="82">
        <v>10000</v>
      </c>
      <c r="F65" s="3" t="s">
        <v>6</v>
      </c>
      <c r="G65" s="83"/>
      <c r="H65" s="83"/>
      <c r="I65" s="80"/>
      <c r="J65" s="80"/>
      <c r="K65" s="80"/>
      <c r="L65" s="80"/>
      <c r="M65" s="80"/>
      <c r="N65" s="80"/>
      <c r="O65" s="84"/>
      <c r="P65" s="84"/>
      <c r="Q65" s="84"/>
      <c r="R65" s="85"/>
    </row>
    <row r="66" spans="2:18" x14ac:dyDescent="0.3">
      <c r="B66" s="58" t="str">
        <f>IF(TRIM(H66)&lt;&gt;"",COUNTA($H$66:H66)&amp;"","")</f>
        <v>1</v>
      </c>
      <c r="C66" s="22"/>
      <c r="D66" s="22"/>
      <c r="E66" s="70"/>
      <c r="F66" s="21" t="s">
        <v>10</v>
      </c>
      <c r="G66" s="21"/>
      <c r="H66" s="43">
        <v>1</v>
      </c>
      <c r="I66" s="59"/>
      <c r="J66" s="59"/>
      <c r="K66" s="22" t="s">
        <v>4</v>
      </c>
      <c r="L66" s="71"/>
      <c r="M66" s="71"/>
      <c r="N66" s="72"/>
      <c r="O66" s="87"/>
      <c r="P66" s="71"/>
      <c r="Q66" s="72"/>
      <c r="R66" s="73"/>
    </row>
    <row r="67" spans="2:18" x14ac:dyDescent="0.3">
      <c r="B67" s="58" t="str">
        <f>IF(TRIM(H67)&lt;&gt;"",COUNTA($H$66:H67)&amp;"","")</f>
        <v>2</v>
      </c>
      <c r="C67" s="22"/>
      <c r="D67" s="22"/>
      <c r="E67" s="70"/>
      <c r="F67" s="21" t="s">
        <v>26</v>
      </c>
      <c r="G67" s="21"/>
      <c r="H67" s="43">
        <v>1</v>
      </c>
      <c r="I67" s="74"/>
      <c r="J67" s="74"/>
      <c r="K67" s="22" t="s">
        <v>4</v>
      </c>
      <c r="L67" s="71"/>
      <c r="M67" s="71"/>
      <c r="N67" s="72"/>
      <c r="O67" s="87"/>
      <c r="P67" s="71"/>
      <c r="Q67" s="72"/>
      <c r="R67" s="73"/>
    </row>
    <row r="68" spans="2:18" s="32" customFormat="1" x14ac:dyDescent="0.3">
      <c r="B68" s="58" t="str">
        <f>IF(TRIM(H68)&lt;&gt;"",COUNTA($H$66:H68)&amp;"","")</f>
        <v>3</v>
      </c>
      <c r="C68" s="22"/>
      <c r="D68" s="22"/>
      <c r="E68" s="70"/>
      <c r="F68" s="21" t="s">
        <v>5</v>
      </c>
      <c r="G68" s="21"/>
      <c r="H68" s="43">
        <v>1</v>
      </c>
      <c r="I68" s="75"/>
      <c r="J68" s="75"/>
      <c r="K68" s="22" t="s">
        <v>4</v>
      </c>
      <c r="L68" s="71"/>
      <c r="M68" s="71"/>
      <c r="N68" s="72"/>
      <c r="O68" s="87"/>
      <c r="P68" s="71"/>
      <c r="Q68" s="72"/>
      <c r="R68" s="73"/>
    </row>
    <row r="69" spans="2:18" x14ac:dyDescent="0.3">
      <c r="B69" s="58" t="str">
        <f>IF(TRIM(H69)&lt;&gt;"",COUNTA($H$66:H69)&amp;"","")</f>
        <v>4</v>
      </c>
      <c r="C69" s="22"/>
      <c r="D69" s="22"/>
      <c r="E69" s="70"/>
      <c r="F69" s="21" t="s">
        <v>27</v>
      </c>
      <c r="G69" s="21"/>
      <c r="H69" s="43">
        <v>1</v>
      </c>
      <c r="I69" s="75"/>
      <c r="J69" s="75"/>
      <c r="K69" s="22" t="s">
        <v>4</v>
      </c>
      <c r="L69" s="71"/>
      <c r="M69" s="71"/>
      <c r="N69" s="72"/>
      <c r="O69" s="87"/>
      <c r="P69" s="71"/>
      <c r="Q69" s="72"/>
      <c r="R69" s="73"/>
    </row>
    <row r="70" spans="2:18" x14ac:dyDescent="0.3">
      <c r="B70" s="58" t="str">
        <f>IF(TRIM(H70)&lt;&gt;"",COUNTA($H$66:H70)&amp;"","")</f>
        <v>5</v>
      </c>
      <c r="C70" s="22"/>
      <c r="D70" s="22"/>
      <c r="E70" s="70"/>
      <c r="F70" s="21" t="s">
        <v>28</v>
      </c>
      <c r="G70" s="21"/>
      <c r="H70" s="43">
        <v>1</v>
      </c>
      <c r="I70" s="75"/>
      <c r="J70" s="75"/>
      <c r="K70" s="22" t="s">
        <v>4</v>
      </c>
      <c r="L70" s="71"/>
      <c r="M70" s="71"/>
      <c r="N70" s="72"/>
      <c r="O70" s="87"/>
      <c r="P70" s="71"/>
      <c r="Q70" s="72"/>
      <c r="R70" s="73"/>
    </row>
    <row r="71" spans="2:18" x14ac:dyDescent="0.3">
      <c r="B71" s="58" t="str">
        <f>IF(TRIM(H71)&lt;&gt;"",COUNTA($H$66:H71)&amp;"","")</f>
        <v>6</v>
      </c>
      <c r="C71" s="22"/>
      <c r="D71" s="22"/>
      <c r="E71" s="70"/>
      <c r="F71" s="21" t="s">
        <v>29</v>
      </c>
      <c r="G71" s="21"/>
      <c r="H71" s="43">
        <v>1</v>
      </c>
      <c r="I71" s="75"/>
      <c r="J71" s="75"/>
      <c r="K71" s="22" t="s">
        <v>4</v>
      </c>
      <c r="L71" s="71"/>
      <c r="M71" s="71"/>
      <c r="N71" s="72"/>
      <c r="O71" s="87"/>
      <c r="P71" s="71"/>
      <c r="Q71" s="72"/>
      <c r="R71" s="73"/>
    </row>
    <row r="72" spans="2:18" x14ac:dyDescent="0.3">
      <c r="B72" s="58" t="str">
        <f>IF(TRIM(H72)&lt;&gt;"",COUNTA($H$66:H72)&amp;"","")</f>
        <v>7</v>
      </c>
      <c r="C72" s="22"/>
      <c r="D72" s="22"/>
      <c r="E72" s="70"/>
      <c r="F72" s="21" t="s">
        <v>30</v>
      </c>
      <c r="G72" s="21"/>
      <c r="H72" s="43">
        <v>1</v>
      </c>
      <c r="I72" s="75"/>
      <c r="J72" s="75"/>
      <c r="K72" s="22" t="s">
        <v>4</v>
      </c>
      <c r="L72" s="71"/>
      <c r="M72" s="71"/>
      <c r="N72" s="72"/>
      <c r="O72" s="87"/>
      <c r="P72" s="71"/>
      <c r="Q72" s="72"/>
      <c r="R72" s="73"/>
    </row>
    <row r="73" spans="2:18" x14ac:dyDescent="0.3">
      <c r="B73" s="58" t="str">
        <f>IF(TRIM(H73)&lt;&gt;"",COUNTA($H$66:H73)&amp;"","")</f>
        <v>8</v>
      </c>
      <c r="C73" s="22"/>
      <c r="D73" s="22"/>
      <c r="E73" s="70"/>
      <c r="F73" s="21" t="s">
        <v>21</v>
      </c>
      <c r="G73" s="21"/>
      <c r="H73" s="43">
        <v>1</v>
      </c>
      <c r="I73" s="75"/>
      <c r="J73" s="75"/>
      <c r="K73" s="22" t="s">
        <v>4</v>
      </c>
      <c r="L73" s="71"/>
      <c r="M73" s="71"/>
      <c r="N73" s="72"/>
      <c r="O73" s="87"/>
      <c r="P73" s="71"/>
      <c r="Q73" s="72"/>
      <c r="R73" s="73"/>
    </row>
    <row r="74" spans="2:18" ht="14.4" thickBot="1" x14ac:dyDescent="0.35">
      <c r="B74" s="54" t="str">
        <f>IF(TRIM(H74)&lt;&gt;"",COUNTA($H$66:H74)&amp;"","")</f>
        <v/>
      </c>
      <c r="C74" s="55"/>
      <c r="D74" s="55"/>
      <c r="E74" s="3"/>
      <c r="F74" s="24" t="s">
        <v>7</v>
      </c>
      <c r="G74" s="45"/>
      <c r="H74" s="45"/>
      <c r="I74" s="25"/>
      <c r="J74" s="25"/>
      <c r="K74" s="25"/>
      <c r="L74" s="26"/>
      <c r="M74" s="26"/>
      <c r="N74" s="26"/>
      <c r="O74" s="88"/>
      <c r="P74" s="26"/>
      <c r="Q74" s="26"/>
      <c r="R74" s="66">
        <v>80000</v>
      </c>
    </row>
    <row r="75" spans="2:18" x14ac:dyDescent="0.3">
      <c r="B75" s="54" t="str">
        <f>IF(TRIM(H75)&lt;&gt;"",COUNTA($H$66:H75)&amp;"","")</f>
        <v/>
      </c>
      <c r="C75" s="55"/>
      <c r="D75" s="55"/>
      <c r="E75" s="3"/>
      <c r="F75" s="3"/>
      <c r="G75" s="27"/>
      <c r="H75" s="46"/>
      <c r="I75" s="27"/>
      <c r="J75" s="27"/>
      <c r="K75" s="27"/>
      <c r="L75" s="28"/>
      <c r="M75" s="28"/>
      <c r="N75" s="28"/>
      <c r="O75" s="89"/>
      <c r="P75" s="28"/>
      <c r="Q75" s="28"/>
      <c r="R75" s="76"/>
    </row>
    <row r="76" spans="2:18" x14ac:dyDescent="0.3">
      <c r="B76" s="54" t="str">
        <f>IF(TRIM(H76)&lt;&gt;"",COUNTA($H$66:H76)&amp;"","")</f>
        <v/>
      </c>
      <c r="C76" s="55"/>
      <c r="D76" s="55"/>
      <c r="E76" s="3"/>
      <c r="F76" s="3"/>
      <c r="G76" s="3"/>
      <c r="H76" s="47"/>
      <c r="I76" s="3"/>
      <c r="J76" s="3"/>
      <c r="K76" s="3"/>
      <c r="L76" s="29"/>
      <c r="M76" s="29"/>
      <c r="N76" s="29"/>
      <c r="O76" s="90"/>
      <c r="P76" s="29"/>
      <c r="Q76" s="29"/>
      <c r="R76" s="77"/>
    </row>
    <row r="77" spans="2:18" x14ac:dyDescent="0.3">
      <c r="B77" s="19" t="str">
        <f>IF(TRIM(H77)&lt;&gt;"",COUNTA($H$66:H77)&amp;"","")</f>
        <v/>
      </c>
      <c r="C77" s="20"/>
      <c r="D77" s="20"/>
      <c r="E77" s="20"/>
      <c r="F77" s="118" t="s">
        <v>150</v>
      </c>
      <c r="G77" s="48"/>
      <c r="H77" s="117"/>
      <c r="I77" s="20"/>
      <c r="J77" s="20"/>
      <c r="K77" s="20"/>
      <c r="L77" s="20"/>
      <c r="M77" s="20"/>
      <c r="N77" s="20"/>
      <c r="O77" s="95"/>
      <c r="P77" s="20"/>
      <c r="Q77" s="20"/>
      <c r="R77" s="63"/>
    </row>
    <row r="78" spans="2:18" x14ac:dyDescent="0.3">
      <c r="B78" s="19" t="str">
        <f>IF(TRIM(H78)&lt;&gt;"",COUNTA($H$66:H78)&amp;"","")</f>
        <v/>
      </c>
      <c r="C78" s="20"/>
      <c r="D78" s="20"/>
      <c r="E78" s="4">
        <v>40000</v>
      </c>
      <c r="F78" s="3" t="s">
        <v>12</v>
      </c>
      <c r="G78" s="48"/>
      <c r="H78" s="117"/>
      <c r="I78" s="20"/>
      <c r="J78" s="20"/>
      <c r="K78" s="20"/>
      <c r="L78" s="20"/>
      <c r="M78" s="20"/>
      <c r="N78" s="20"/>
      <c r="O78" s="95"/>
      <c r="P78" s="20"/>
      <c r="Q78" s="20"/>
      <c r="R78" s="63"/>
    </row>
    <row r="79" spans="2:18" x14ac:dyDescent="0.3">
      <c r="B79" s="19" t="str">
        <f>IF(TRIM(H79)&lt;&gt;"",COUNTA($H$66:H79)&amp;"","")</f>
        <v/>
      </c>
      <c r="C79" s="20"/>
      <c r="D79" s="30"/>
      <c r="E79" s="4">
        <v>42000</v>
      </c>
      <c r="F79" s="31" t="s">
        <v>13</v>
      </c>
      <c r="G79" s="48"/>
      <c r="H79" s="117"/>
      <c r="I79" s="20"/>
      <c r="J79" s="20"/>
      <c r="K79" s="20"/>
      <c r="L79" s="20"/>
      <c r="M79" s="20"/>
      <c r="N79" s="20"/>
      <c r="O79" s="95"/>
      <c r="P79" s="20"/>
      <c r="Q79" s="20"/>
      <c r="R79" s="63"/>
    </row>
    <row r="80" spans="2:18" x14ac:dyDescent="0.3">
      <c r="B80" s="7" t="str">
        <f>IF(TRIM(H80)&lt;&gt;"",COUNTA($H$66:H80)&amp;"","")</f>
        <v/>
      </c>
      <c r="C80" s="158" t="s">
        <v>177</v>
      </c>
      <c r="D80" s="165"/>
      <c r="E80" s="165"/>
      <c r="F80" s="38" t="s">
        <v>42</v>
      </c>
      <c r="G80" s="2"/>
      <c r="H80" s="42"/>
      <c r="I80" s="5"/>
      <c r="J80" s="5"/>
      <c r="K80" s="5"/>
      <c r="L80" s="8"/>
      <c r="M80" s="8"/>
      <c r="N80" s="8"/>
      <c r="O80" s="91"/>
      <c r="P80" s="8"/>
      <c r="Q80" s="8"/>
      <c r="R80" s="64"/>
    </row>
    <row r="81" spans="2:18" s="32" customFormat="1" x14ac:dyDescent="0.3">
      <c r="B81" s="7" t="str">
        <f>IF(TRIM(H81)&lt;&gt;"",COUNTA($H$66:H81)&amp;"","")</f>
        <v>9</v>
      </c>
      <c r="C81" s="166"/>
      <c r="D81" s="166"/>
      <c r="E81" s="166"/>
      <c r="F81" s="113" t="s">
        <v>44</v>
      </c>
      <c r="G81" s="1">
        <v>1</v>
      </c>
      <c r="H81" s="42">
        <v>1220</v>
      </c>
      <c r="I81" s="5"/>
      <c r="J81" s="5">
        <f>G81*H81</f>
        <v>1220</v>
      </c>
      <c r="K81" s="5" t="s">
        <v>45</v>
      </c>
      <c r="L81" s="124">
        <v>8.0000000000000002E-3</v>
      </c>
      <c r="M81" s="132">
        <v>53</v>
      </c>
      <c r="N81" s="126">
        <f>M81*L81</f>
        <v>0.42399999999999999</v>
      </c>
      <c r="O81" s="127">
        <v>0.74</v>
      </c>
      <c r="P81" s="125">
        <v>0</v>
      </c>
      <c r="Q81" s="140">
        <f>(P81+O81+N81)</f>
        <v>1.1639999999999999</v>
      </c>
      <c r="R81" s="64">
        <f t="shared" ref="R81:R85" si="0">Q81*J81</f>
        <v>1420.08</v>
      </c>
    </row>
    <row r="82" spans="2:18" x14ac:dyDescent="0.3">
      <c r="B82" s="7" t="str">
        <f>IF(TRIM(H82)&lt;&gt;"",COUNTA($H$66:H82)&amp;"","")</f>
        <v>10</v>
      </c>
      <c r="C82" s="167"/>
      <c r="D82" s="167"/>
      <c r="E82" s="167"/>
      <c r="F82" s="113" t="s">
        <v>137</v>
      </c>
      <c r="G82" s="1">
        <v>1</v>
      </c>
      <c r="H82" s="42">
        <v>1160</v>
      </c>
      <c r="I82" s="5"/>
      <c r="J82" s="5">
        <f>G82*H82</f>
        <v>1160</v>
      </c>
      <c r="K82" s="5" t="s">
        <v>46</v>
      </c>
      <c r="L82" s="111">
        <v>8.5000000000000006E-2</v>
      </c>
      <c r="M82" s="132">
        <v>53</v>
      </c>
      <c r="N82" s="126">
        <f>M82*L82</f>
        <v>4.5049999999999999</v>
      </c>
      <c r="O82" s="127">
        <v>4.25</v>
      </c>
      <c r="P82" s="125">
        <v>0</v>
      </c>
      <c r="Q82" s="140">
        <f>(P82+O82+N82)</f>
        <v>8.754999999999999</v>
      </c>
      <c r="R82" s="64">
        <f t="shared" si="0"/>
        <v>10155.799999999999</v>
      </c>
    </row>
    <row r="83" spans="2:18" s="53" customFormat="1" x14ac:dyDescent="0.3">
      <c r="B83" s="54" t="str">
        <f>IF(TRIM(H83)&lt;&gt;"",COUNTA($H$66:H83)&amp;"","")</f>
        <v>11</v>
      </c>
      <c r="C83" s="158" t="s">
        <v>178</v>
      </c>
      <c r="D83" s="158"/>
      <c r="E83" s="158"/>
      <c r="F83" s="119" t="s">
        <v>72</v>
      </c>
      <c r="G83" s="1">
        <v>1</v>
      </c>
      <c r="H83" s="120">
        <v>5510</v>
      </c>
      <c r="I83" s="121"/>
      <c r="J83" s="5">
        <f t="shared" ref="J83:J85" si="1">G83*H83</f>
        <v>5510</v>
      </c>
      <c r="K83" s="121" t="s">
        <v>46</v>
      </c>
      <c r="L83" s="124">
        <v>0.38100000000000001</v>
      </c>
      <c r="M83" s="128">
        <v>53</v>
      </c>
      <c r="N83" s="126">
        <f t="shared" ref="N83:N85" si="2">M83*L83</f>
        <v>20.193000000000001</v>
      </c>
      <c r="O83" s="127">
        <v>9.57</v>
      </c>
      <c r="P83" s="125">
        <v>0</v>
      </c>
      <c r="Q83" s="126">
        <f t="shared" ref="Q83:Q85" si="3">(P83+O83+N83)*1.4</f>
        <v>41.668199999999999</v>
      </c>
      <c r="R83" s="64">
        <f t="shared" si="0"/>
        <v>229591.78200000001</v>
      </c>
    </row>
    <row r="84" spans="2:18" s="53" customFormat="1" x14ac:dyDescent="0.3">
      <c r="B84" s="54" t="str">
        <f>IF(TRIM(H84)&lt;&gt;"",COUNTA($H$66:H84)&amp;"","")</f>
        <v>12</v>
      </c>
      <c r="C84" s="159"/>
      <c r="D84" s="159"/>
      <c r="E84" s="159"/>
      <c r="F84" s="119" t="s">
        <v>73</v>
      </c>
      <c r="G84" s="1">
        <v>1</v>
      </c>
      <c r="H84" s="122">
        <v>385</v>
      </c>
      <c r="I84" s="123"/>
      <c r="J84" s="5">
        <f t="shared" si="1"/>
        <v>385</v>
      </c>
      <c r="K84" s="123" t="s">
        <v>74</v>
      </c>
      <c r="L84" s="124">
        <v>0.38100000000000001</v>
      </c>
      <c r="M84" s="128">
        <v>53</v>
      </c>
      <c r="N84" s="126">
        <f t="shared" si="2"/>
        <v>20.193000000000001</v>
      </c>
      <c r="O84" s="127">
        <v>15.25</v>
      </c>
      <c r="P84" s="125">
        <v>0</v>
      </c>
      <c r="Q84" s="126">
        <f t="shared" si="3"/>
        <v>49.620199999999997</v>
      </c>
      <c r="R84" s="64">
        <f t="shared" si="0"/>
        <v>19103.776999999998</v>
      </c>
    </row>
    <row r="85" spans="2:18" s="53" customFormat="1" x14ac:dyDescent="0.3">
      <c r="B85" s="54" t="str">
        <f>IF(TRIM(H85)&lt;&gt;"",COUNTA($H$66:H85)&amp;"","")</f>
        <v>13</v>
      </c>
      <c r="C85" s="160"/>
      <c r="D85" s="160"/>
      <c r="E85" s="160"/>
      <c r="F85" s="119" t="s">
        <v>75</v>
      </c>
      <c r="G85" s="1">
        <v>1</v>
      </c>
      <c r="H85" s="122">
        <v>300</v>
      </c>
      <c r="I85" s="123"/>
      <c r="J85" s="5">
        <f t="shared" si="1"/>
        <v>300</v>
      </c>
      <c r="K85" s="123" t="s">
        <v>74</v>
      </c>
      <c r="L85" s="124">
        <v>0.38100000000000001</v>
      </c>
      <c r="M85" s="128">
        <v>53</v>
      </c>
      <c r="N85" s="126">
        <f t="shared" si="2"/>
        <v>20.193000000000001</v>
      </c>
      <c r="O85" s="127">
        <v>15.25</v>
      </c>
      <c r="P85" s="125">
        <v>0</v>
      </c>
      <c r="Q85" s="126">
        <f t="shared" si="3"/>
        <v>49.620199999999997</v>
      </c>
      <c r="R85" s="64">
        <f t="shared" si="0"/>
        <v>14886.06</v>
      </c>
    </row>
    <row r="86" spans="2:18" ht="14.4" thickBot="1" x14ac:dyDescent="0.35">
      <c r="B86" s="7" t="str">
        <f>IF(TRIM(H86)&lt;&gt;"",COUNTA($H$66:H86)&amp;"","")</f>
        <v/>
      </c>
      <c r="C86" s="1"/>
      <c r="D86" s="1"/>
      <c r="E86" s="1"/>
      <c r="F86" s="24" t="s">
        <v>7</v>
      </c>
      <c r="G86" s="45"/>
      <c r="H86" s="49"/>
      <c r="I86" s="34"/>
      <c r="J86" s="34"/>
      <c r="K86" s="34"/>
      <c r="L86" s="51"/>
      <c r="M86" s="51"/>
      <c r="N86" s="26"/>
      <c r="O86" s="92"/>
      <c r="P86" s="51"/>
      <c r="Q86" s="26"/>
      <c r="R86" s="66">
        <f>SUM(R80:R85)</f>
        <v>275157.49900000001</v>
      </c>
    </row>
    <row r="87" spans="2:18" x14ac:dyDescent="0.3">
      <c r="B87" s="7" t="str">
        <f>IF(TRIM(H87)&lt;&gt;"",COUNTA($H$66:H87)&amp;"","")</f>
        <v/>
      </c>
      <c r="C87" s="1"/>
      <c r="D87" s="1"/>
      <c r="E87" s="1"/>
      <c r="F87" s="2"/>
      <c r="G87" s="115"/>
      <c r="H87" s="50"/>
      <c r="I87" s="35"/>
      <c r="J87" s="35"/>
      <c r="K87" s="35"/>
      <c r="L87" s="52"/>
      <c r="M87" s="52"/>
      <c r="N87" s="36"/>
      <c r="O87" s="93"/>
      <c r="P87" s="52"/>
      <c r="Q87" s="36"/>
      <c r="R87" s="68"/>
    </row>
    <row r="88" spans="2:18" x14ac:dyDescent="0.3">
      <c r="B88" s="7" t="str">
        <f>IF(TRIM(H88)&lt;&gt;"",COUNTA($H$66:H88)&amp;"","")</f>
        <v/>
      </c>
      <c r="C88" s="1"/>
      <c r="D88" s="1"/>
      <c r="E88" s="4"/>
      <c r="F88" s="2"/>
      <c r="G88" s="2"/>
      <c r="H88" s="42"/>
      <c r="I88" s="5"/>
      <c r="J88" s="5"/>
      <c r="K88" s="5"/>
      <c r="L88" s="8"/>
      <c r="M88" s="8"/>
      <c r="N88" s="37"/>
      <c r="O88" s="94"/>
      <c r="P88" s="8"/>
      <c r="Q88" s="37"/>
      <c r="R88" s="69"/>
    </row>
    <row r="89" spans="2:18" s="53" customFormat="1" x14ac:dyDescent="0.3">
      <c r="B89" s="19" t="str">
        <f>IF(TRIM(H89)&lt;&gt;"",COUNTA($H$66:H89)&amp;"","")</f>
        <v/>
      </c>
      <c r="C89" s="20"/>
      <c r="D89" s="30"/>
      <c r="E89" s="4">
        <v>60000</v>
      </c>
      <c r="F89" s="3" t="s">
        <v>194</v>
      </c>
      <c r="G89" s="144"/>
      <c r="H89" s="143"/>
      <c r="I89" s="143"/>
      <c r="J89" s="143"/>
      <c r="K89" s="143"/>
      <c r="L89" s="143"/>
      <c r="M89" s="145"/>
      <c r="N89" s="143"/>
      <c r="O89" s="143"/>
      <c r="P89" s="20"/>
      <c r="Q89" s="20"/>
      <c r="R89" s="63"/>
    </row>
    <row r="90" spans="2:18" s="32" customFormat="1" x14ac:dyDescent="0.3">
      <c r="B90" s="54" t="str">
        <f>IF(TRIM(H90)&lt;&gt;"",COUNTA($H$66:H90)&amp;"","")</f>
        <v>14</v>
      </c>
      <c r="C90" s="158"/>
      <c r="D90" s="158"/>
      <c r="E90" s="158"/>
      <c r="F90" s="152" t="s">
        <v>208</v>
      </c>
      <c r="G90" s="153">
        <v>1</v>
      </c>
      <c r="H90" s="153">
        <v>22363</v>
      </c>
      <c r="I90" s="153"/>
      <c r="J90" s="153">
        <f t="shared" ref="J90:J91" si="4">G90*H90</f>
        <v>22363</v>
      </c>
      <c r="K90" s="154" t="s">
        <v>74</v>
      </c>
      <c r="L90" s="155">
        <v>2.1999999999999999E-2</v>
      </c>
      <c r="M90" s="126">
        <v>53</v>
      </c>
      <c r="N90" s="126">
        <f t="shared" ref="N90:N92" si="5">M90*L90</f>
        <v>1.1659999999999999</v>
      </c>
      <c r="O90" s="127">
        <v>1.65</v>
      </c>
      <c r="P90" s="125">
        <v>0</v>
      </c>
      <c r="Q90" s="126">
        <f t="shared" ref="Q90:Q92" si="6">P90+O90+N90</f>
        <v>2.8159999999999998</v>
      </c>
      <c r="R90" s="64">
        <f t="shared" ref="R90:R92" si="7">Q90*J90</f>
        <v>62974.207999999999</v>
      </c>
    </row>
    <row r="91" spans="2:18" s="53" customFormat="1" x14ac:dyDescent="0.3">
      <c r="B91" s="54" t="str">
        <f>IF(TRIM(H91)&lt;&gt;"",COUNTA($H$66:H91)&amp;"","")</f>
        <v>15</v>
      </c>
      <c r="C91" s="159"/>
      <c r="D91" s="159"/>
      <c r="E91" s="159"/>
      <c r="F91" s="152" t="s">
        <v>209</v>
      </c>
      <c r="G91" s="153">
        <v>1</v>
      </c>
      <c r="H91" s="153">
        <v>6997</v>
      </c>
      <c r="I91" s="153"/>
      <c r="J91" s="153">
        <f t="shared" si="4"/>
        <v>6997</v>
      </c>
      <c r="K91" s="154" t="s">
        <v>74</v>
      </c>
      <c r="L91" s="155">
        <v>2.1999999999999999E-2</v>
      </c>
      <c r="M91" s="126">
        <v>53</v>
      </c>
      <c r="N91" s="126">
        <f t="shared" si="5"/>
        <v>1.1659999999999999</v>
      </c>
      <c r="O91" s="127">
        <v>1.65</v>
      </c>
      <c r="P91" s="125">
        <v>0</v>
      </c>
      <c r="Q91" s="126">
        <f t="shared" si="6"/>
        <v>2.8159999999999998</v>
      </c>
      <c r="R91" s="64">
        <f t="shared" si="7"/>
        <v>19703.552</v>
      </c>
    </row>
    <row r="92" spans="2:18" s="53" customFormat="1" x14ac:dyDescent="0.3">
      <c r="B92" s="54" t="str">
        <f>IF(TRIM(H92)&lt;&gt;"",COUNTA($H$66:H92)&amp;"","")</f>
        <v>16</v>
      </c>
      <c r="C92" s="160"/>
      <c r="D92" s="160"/>
      <c r="E92" s="160"/>
      <c r="F92" s="152" t="s">
        <v>215</v>
      </c>
      <c r="G92" s="153">
        <v>1</v>
      </c>
      <c r="H92" s="153">
        <v>1170</v>
      </c>
      <c r="I92" s="153"/>
      <c r="J92" s="153">
        <f t="shared" ref="J92" si="8">G92*H92</f>
        <v>1170</v>
      </c>
      <c r="K92" s="154" t="s">
        <v>74</v>
      </c>
      <c r="L92" s="155">
        <v>2.1999999999999999E-2</v>
      </c>
      <c r="M92" s="126">
        <v>53</v>
      </c>
      <c r="N92" s="126">
        <f t="shared" si="5"/>
        <v>1.1659999999999999</v>
      </c>
      <c r="O92" s="127">
        <v>1.85</v>
      </c>
      <c r="P92" s="125">
        <v>0</v>
      </c>
      <c r="Q92" s="126">
        <f t="shared" si="6"/>
        <v>3.016</v>
      </c>
      <c r="R92" s="64">
        <f t="shared" si="7"/>
        <v>3528.72</v>
      </c>
    </row>
    <row r="93" spans="2:18" s="53" customFormat="1" ht="14.4" thickBot="1" x14ac:dyDescent="0.35">
      <c r="B93" s="54" t="str">
        <f>IF(TRIM(H93)&lt;&gt;"",COUNTA($H$66:H93)&amp;"","")</f>
        <v/>
      </c>
      <c r="C93" s="55"/>
      <c r="D93" s="55"/>
      <c r="E93" s="55"/>
      <c r="F93" s="24" t="s">
        <v>7</v>
      </c>
      <c r="G93" s="49"/>
      <c r="H93" s="34"/>
      <c r="I93" s="34"/>
      <c r="J93" s="51"/>
      <c r="K93" s="51"/>
      <c r="L93" s="26"/>
      <c r="M93" s="92"/>
      <c r="N93" s="51"/>
      <c r="O93" s="26"/>
      <c r="P93" s="51"/>
      <c r="Q93" s="26"/>
      <c r="R93" s="66">
        <f>SUM(R90:R92)</f>
        <v>86206.48</v>
      </c>
    </row>
    <row r="94" spans="2:18" s="53" customFormat="1" x14ac:dyDescent="0.3">
      <c r="B94" s="54" t="str">
        <f>IF(TRIM(H94)&lt;&gt;"",COUNTA($H$66:H94)&amp;"","")</f>
        <v/>
      </c>
      <c r="C94" s="55"/>
      <c r="D94" s="55"/>
      <c r="E94" s="55"/>
      <c r="F94" s="113"/>
      <c r="G94" s="50"/>
      <c r="H94" s="35"/>
      <c r="I94" s="35"/>
      <c r="J94" s="52"/>
      <c r="K94" s="52"/>
      <c r="L94" s="147"/>
      <c r="M94" s="148"/>
      <c r="N94" s="52"/>
      <c r="O94" s="147"/>
      <c r="P94" s="8"/>
      <c r="Q94" s="37"/>
      <c r="R94" s="69"/>
    </row>
    <row r="95" spans="2:18" s="53" customFormat="1" x14ac:dyDescent="0.3">
      <c r="B95" s="54" t="str">
        <f>IF(TRIM(H95)&lt;&gt;"",COUNTA($H$66:H95)&amp;"","")</f>
        <v/>
      </c>
      <c r="C95" s="55"/>
      <c r="D95" s="55"/>
      <c r="E95" s="55"/>
      <c r="F95" s="113"/>
      <c r="G95" s="42"/>
      <c r="H95" s="5"/>
      <c r="I95" s="5"/>
      <c r="J95" s="8"/>
      <c r="K95" s="8"/>
      <c r="L95" s="112"/>
      <c r="M95" s="149"/>
      <c r="N95" s="8"/>
      <c r="O95" s="112"/>
      <c r="P95" s="8"/>
      <c r="Q95" s="37"/>
      <c r="R95" s="69"/>
    </row>
    <row r="96" spans="2:18" s="53" customFormat="1" x14ac:dyDescent="0.3">
      <c r="B96" s="19" t="str">
        <f>IF(TRIM(H96)&lt;&gt;"",COUNTA($H$66:H96)&amp;"","")</f>
        <v/>
      </c>
      <c r="C96" s="20"/>
      <c r="D96" s="30"/>
      <c r="E96" s="4">
        <v>80000</v>
      </c>
      <c r="F96" s="3" t="s">
        <v>191</v>
      </c>
      <c r="G96" s="144"/>
      <c r="H96" s="143"/>
      <c r="I96" s="143"/>
      <c r="J96" s="143"/>
      <c r="K96" s="143"/>
      <c r="L96" s="143"/>
      <c r="M96" s="145"/>
      <c r="N96" s="143"/>
      <c r="O96" s="143"/>
      <c r="P96" s="20"/>
      <c r="Q96" s="20"/>
      <c r="R96" s="63"/>
    </row>
    <row r="97" spans="2:18" s="53" customFormat="1" x14ac:dyDescent="0.3">
      <c r="B97" s="54" t="str">
        <f>IF(TRIM(H97)&lt;&gt;"",COUNTA($H$66:H97)&amp;"","")</f>
        <v>17</v>
      </c>
      <c r="C97" s="129"/>
      <c r="D97" s="129"/>
      <c r="E97" s="129"/>
      <c r="F97" s="152" t="s">
        <v>250</v>
      </c>
      <c r="G97" s="153">
        <v>1</v>
      </c>
      <c r="H97" s="153">
        <v>48</v>
      </c>
      <c r="I97" s="153"/>
      <c r="J97" s="153">
        <f t="shared" ref="J97" si="9">G97*H97</f>
        <v>48</v>
      </c>
      <c r="K97" s="153" t="s">
        <v>46</v>
      </c>
      <c r="L97" s="124">
        <v>0.22</v>
      </c>
      <c r="M97" s="132">
        <v>53</v>
      </c>
      <c r="N97" s="126">
        <f t="shared" ref="N97" si="10">L97*M97</f>
        <v>11.66</v>
      </c>
      <c r="O97" s="127">
        <v>50</v>
      </c>
      <c r="P97" s="128">
        <v>0</v>
      </c>
      <c r="Q97" s="126">
        <f t="shared" ref="Q97" si="11">N97+O97+P97</f>
        <v>61.66</v>
      </c>
      <c r="R97" s="64">
        <f t="shared" ref="R97" si="12">Q97*J97</f>
        <v>2959.68</v>
      </c>
    </row>
    <row r="98" spans="2:18" s="53" customFormat="1" ht="27.6" x14ac:dyDescent="0.3">
      <c r="B98" s="19" t="str">
        <f>IF(TRIM(H98)&lt;&gt;"",COUNTA($H$66:H98)&amp;"","")</f>
        <v/>
      </c>
      <c r="C98" s="20"/>
      <c r="D98" s="30"/>
      <c r="E98" s="4">
        <v>81113</v>
      </c>
      <c r="F98" s="31" t="s">
        <v>192</v>
      </c>
      <c r="G98" s="144"/>
      <c r="H98" s="144"/>
      <c r="I98" s="143"/>
      <c r="J98" s="143"/>
      <c r="K98" s="143"/>
      <c r="L98" s="143"/>
      <c r="M98" s="143"/>
      <c r="N98" s="143"/>
      <c r="O98" s="145"/>
      <c r="P98" s="143"/>
      <c r="Q98" s="143"/>
      <c r="R98" s="63"/>
    </row>
    <row r="99" spans="2:18" s="32" customFormat="1" x14ac:dyDescent="0.3">
      <c r="B99" s="54" t="str">
        <f>IF(TRIM(H99)&lt;&gt;"",COUNTA($H$66:H99)&amp;"","")</f>
        <v>18</v>
      </c>
      <c r="C99" s="158"/>
      <c r="D99" s="158"/>
      <c r="E99" s="158"/>
      <c r="F99" s="152" t="s">
        <v>205</v>
      </c>
      <c r="G99" s="153">
        <v>1</v>
      </c>
      <c r="H99" s="153">
        <v>1998</v>
      </c>
      <c r="I99" s="153"/>
      <c r="J99" s="153">
        <f t="shared" ref="J99:J103" si="13">G99*H99</f>
        <v>1998</v>
      </c>
      <c r="K99" s="153" t="s">
        <v>46</v>
      </c>
      <c r="L99" s="124">
        <v>0.22</v>
      </c>
      <c r="M99" s="132">
        <v>53</v>
      </c>
      <c r="N99" s="126">
        <f t="shared" ref="N99" si="14">L99*M99</f>
        <v>11.66</v>
      </c>
      <c r="O99" s="127">
        <v>45</v>
      </c>
      <c r="P99" s="128">
        <v>0</v>
      </c>
      <c r="Q99" s="126">
        <f t="shared" ref="Q99" si="15">N99+O99+P99</f>
        <v>56.66</v>
      </c>
      <c r="R99" s="64">
        <f t="shared" ref="R99" si="16">Q99*J99</f>
        <v>113206.68</v>
      </c>
    </row>
    <row r="100" spans="2:18" s="32" customFormat="1" x14ac:dyDescent="0.3">
      <c r="B100" s="54" t="str">
        <f>IF(TRIM(H100)&lt;&gt;"",COUNTA($H$66:H100)&amp;"","")</f>
        <v>19</v>
      </c>
      <c r="C100" s="159"/>
      <c r="D100" s="159"/>
      <c r="E100" s="159"/>
      <c r="F100" s="152" t="s">
        <v>251</v>
      </c>
      <c r="G100" s="153">
        <v>1</v>
      </c>
      <c r="H100" s="153">
        <v>126</v>
      </c>
      <c r="I100" s="153"/>
      <c r="J100" s="153">
        <f t="shared" si="13"/>
        <v>126</v>
      </c>
      <c r="K100" s="153" t="s">
        <v>46</v>
      </c>
      <c r="L100" s="124">
        <v>0.22</v>
      </c>
      <c r="M100" s="132">
        <v>53</v>
      </c>
      <c r="N100" s="126">
        <f t="shared" ref="N100" si="17">L100*M100</f>
        <v>11.66</v>
      </c>
      <c r="O100" s="127">
        <v>50</v>
      </c>
      <c r="P100" s="128">
        <v>0</v>
      </c>
      <c r="Q100" s="126">
        <f t="shared" ref="Q100" si="18">N100+O100+P100</f>
        <v>61.66</v>
      </c>
      <c r="R100" s="64">
        <f t="shared" ref="R100" si="19">Q100*J100</f>
        <v>7769.16</v>
      </c>
    </row>
    <row r="101" spans="2:18" s="32" customFormat="1" x14ac:dyDescent="0.3">
      <c r="B101" s="54" t="str">
        <f>IF(TRIM(H101)&lt;&gt;"",COUNTA($H$66:H101)&amp;"","")</f>
        <v>20</v>
      </c>
      <c r="C101" s="159"/>
      <c r="D101" s="159"/>
      <c r="E101" s="159"/>
      <c r="F101" s="152" t="s">
        <v>252</v>
      </c>
      <c r="G101" s="153">
        <v>1</v>
      </c>
      <c r="H101" s="153">
        <v>126</v>
      </c>
      <c r="I101" s="153"/>
      <c r="J101" s="153">
        <f t="shared" si="13"/>
        <v>126</v>
      </c>
      <c r="K101" s="153" t="s">
        <v>46</v>
      </c>
      <c r="L101" s="124">
        <v>0.22</v>
      </c>
      <c r="M101" s="132">
        <v>53</v>
      </c>
      <c r="N101" s="126">
        <f t="shared" ref="N101:N103" si="20">L101*M101</f>
        <v>11.66</v>
      </c>
      <c r="O101" s="127">
        <v>50</v>
      </c>
      <c r="P101" s="128">
        <v>0</v>
      </c>
      <c r="Q101" s="126">
        <f t="shared" ref="Q101:Q103" si="21">N101+O101+P101</f>
        <v>61.66</v>
      </c>
      <c r="R101" s="64">
        <f t="shared" ref="R101:R103" si="22">Q101*J101</f>
        <v>7769.16</v>
      </c>
    </row>
    <row r="102" spans="2:18" s="32" customFormat="1" x14ac:dyDescent="0.3">
      <c r="B102" s="54" t="str">
        <f>IF(TRIM(H102)&lt;&gt;"",COUNTA($H$66:H102)&amp;"","")</f>
        <v>21</v>
      </c>
      <c r="C102" s="159"/>
      <c r="D102" s="159"/>
      <c r="E102" s="159"/>
      <c r="F102" s="152" t="s">
        <v>253</v>
      </c>
      <c r="G102" s="153">
        <v>1</v>
      </c>
      <c r="H102" s="153">
        <v>252</v>
      </c>
      <c r="I102" s="153"/>
      <c r="J102" s="153">
        <f t="shared" si="13"/>
        <v>252</v>
      </c>
      <c r="K102" s="153" t="s">
        <v>46</v>
      </c>
      <c r="L102" s="124">
        <v>0.22</v>
      </c>
      <c r="M102" s="132">
        <v>53</v>
      </c>
      <c r="N102" s="126">
        <f t="shared" si="20"/>
        <v>11.66</v>
      </c>
      <c r="O102" s="127">
        <v>50</v>
      </c>
      <c r="P102" s="128">
        <v>0</v>
      </c>
      <c r="Q102" s="126">
        <f t="shared" si="21"/>
        <v>61.66</v>
      </c>
      <c r="R102" s="64">
        <f t="shared" si="22"/>
        <v>15538.32</v>
      </c>
    </row>
    <row r="103" spans="2:18" s="32" customFormat="1" x14ac:dyDescent="0.3">
      <c r="B103" s="54" t="str">
        <f>IF(TRIM(H103)&lt;&gt;"",COUNTA($H$66:H103)&amp;"","")</f>
        <v>22</v>
      </c>
      <c r="C103" s="159"/>
      <c r="D103" s="159"/>
      <c r="E103" s="159"/>
      <c r="F103" s="152" t="s">
        <v>254</v>
      </c>
      <c r="G103" s="153">
        <v>1</v>
      </c>
      <c r="H103" s="153">
        <v>84</v>
      </c>
      <c r="I103" s="153"/>
      <c r="J103" s="153">
        <f t="shared" si="13"/>
        <v>84</v>
      </c>
      <c r="K103" s="153" t="s">
        <v>46</v>
      </c>
      <c r="L103" s="124">
        <v>0.22</v>
      </c>
      <c r="M103" s="132">
        <v>53</v>
      </c>
      <c r="N103" s="126">
        <f t="shared" si="20"/>
        <v>11.66</v>
      </c>
      <c r="O103" s="127">
        <v>50</v>
      </c>
      <c r="P103" s="128">
        <v>0</v>
      </c>
      <c r="Q103" s="126">
        <f t="shared" si="21"/>
        <v>61.66</v>
      </c>
      <c r="R103" s="64">
        <f t="shared" si="22"/>
        <v>5179.4399999999996</v>
      </c>
    </row>
    <row r="104" spans="2:18" s="53" customFormat="1" x14ac:dyDescent="0.3">
      <c r="B104" s="19" t="str">
        <f>IF(TRIM(H104)&lt;&gt;"",COUNTA($H$66:H104)&amp;"","")</f>
        <v/>
      </c>
      <c r="C104" s="20"/>
      <c r="D104" s="30"/>
      <c r="E104" s="4">
        <v>82100</v>
      </c>
      <c r="F104" s="31" t="s">
        <v>193</v>
      </c>
      <c r="G104" s="144"/>
      <c r="H104" s="144"/>
      <c r="I104" s="143"/>
      <c r="J104" s="143"/>
      <c r="K104" s="143"/>
      <c r="L104" s="143"/>
      <c r="M104" s="143"/>
      <c r="N104" s="143"/>
      <c r="O104" s="145"/>
      <c r="P104" s="143"/>
      <c r="Q104" s="143"/>
      <c r="R104" s="63"/>
    </row>
    <row r="105" spans="2:18" s="53" customFormat="1" x14ac:dyDescent="0.3">
      <c r="B105" s="54" t="str">
        <f>IF(TRIM(H105)&lt;&gt;"",COUNTA($H$66:H105)&amp;"","")</f>
        <v>23</v>
      </c>
      <c r="C105" s="158"/>
      <c r="D105" s="158"/>
      <c r="E105" s="158"/>
      <c r="F105" s="152" t="s">
        <v>195</v>
      </c>
      <c r="G105" s="153">
        <v>1</v>
      </c>
      <c r="H105" s="153">
        <v>1399</v>
      </c>
      <c r="I105" s="153"/>
      <c r="J105" s="153">
        <f t="shared" ref="J105:J118" si="23">G105*H105</f>
        <v>1399</v>
      </c>
      <c r="K105" s="153" t="s">
        <v>46</v>
      </c>
      <c r="L105" s="111">
        <v>0.191</v>
      </c>
      <c r="M105" s="132">
        <v>53</v>
      </c>
      <c r="N105" s="126">
        <f t="shared" ref="N105:N106" si="24">M105*L105</f>
        <v>10.122999999999999</v>
      </c>
      <c r="O105" s="127">
        <v>32</v>
      </c>
      <c r="P105" s="125">
        <v>0</v>
      </c>
      <c r="Q105" s="126">
        <f t="shared" ref="Q105:Q106" si="25">P105+O105+N105</f>
        <v>42.122999999999998</v>
      </c>
      <c r="R105" s="64">
        <f t="shared" ref="R105:R124" si="26">Q105*J105</f>
        <v>58930.076999999997</v>
      </c>
    </row>
    <row r="106" spans="2:18" s="53" customFormat="1" x14ac:dyDescent="0.3">
      <c r="B106" s="54" t="str">
        <f>IF(TRIM(H106)&lt;&gt;"",COUNTA($H$66:H106)&amp;"","")</f>
        <v>24</v>
      </c>
      <c r="C106" s="159"/>
      <c r="D106" s="159"/>
      <c r="E106" s="159"/>
      <c r="F106" s="152" t="s">
        <v>196</v>
      </c>
      <c r="G106" s="153">
        <v>1</v>
      </c>
      <c r="H106" s="153">
        <v>93</v>
      </c>
      <c r="I106" s="153"/>
      <c r="J106" s="153">
        <f t="shared" si="23"/>
        <v>93</v>
      </c>
      <c r="K106" s="153" t="s">
        <v>46</v>
      </c>
      <c r="L106" s="111">
        <v>0.191</v>
      </c>
      <c r="M106" s="132">
        <v>53</v>
      </c>
      <c r="N106" s="126">
        <f t="shared" si="24"/>
        <v>10.122999999999999</v>
      </c>
      <c r="O106" s="127">
        <v>32</v>
      </c>
      <c r="P106" s="125">
        <v>0</v>
      </c>
      <c r="Q106" s="126">
        <f t="shared" si="25"/>
        <v>42.122999999999998</v>
      </c>
      <c r="R106" s="64">
        <f t="shared" si="26"/>
        <v>3917.4389999999999</v>
      </c>
    </row>
    <row r="107" spans="2:18" s="53" customFormat="1" x14ac:dyDescent="0.3">
      <c r="B107" s="54" t="str">
        <f>IF(TRIM(H107)&lt;&gt;"",COUNTA($H$66:H107)&amp;"","")</f>
        <v>25</v>
      </c>
      <c r="C107" s="159"/>
      <c r="D107" s="159"/>
      <c r="E107" s="159"/>
      <c r="F107" s="152" t="s">
        <v>197</v>
      </c>
      <c r="G107" s="153">
        <v>1</v>
      </c>
      <c r="H107" s="153">
        <v>648</v>
      </c>
      <c r="I107" s="153"/>
      <c r="J107" s="153">
        <f t="shared" si="23"/>
        <v>648</v>
      </c>
      <c r="K107" s="153" t="s">
        <v>46</v>
      </c>
      <c r="L107" s="111">
        <v>0.191</v>
      </c>
      <c r="M107" s="132">
        <v>53</v>
      </c>
      <c r="N107" s="126">
        <f t="shared" ref="N107:N118" si="27">M107*L107</f>
        <v>10.122999999999999</v>
      </c>
      <c r="O107" s="127">
        <v>32</v>
      </c>
      <c r="P107" s="125">
        <v>0</v>
      </c>
      <c r="Q107" s="126">
        <f t="shared" ref="Q107:Q118" si="28">P107+O107+N107</f>
        <v>42.122999999999998</v>
      </c>
      <c r="R107" s="64">
        <f t="shared" si="26"/>
        <v>27295.703999999998</v>
      </c>
    </row>
    <row r="108" spans="2:18" s="53" customFormat="1" ht="27.6" x14ac:dyDescent="0.3">
      <c r="B108" s="54" t="str">
        <f>IF(TRIM(H108)&lt;&gt;"",COUNTA($H$66:H108)&amp;"","")</f>
        <v>26</v>
      </c>
      <c r="C108" s="159"/>
      <c r="D108" s="159"/>
      <c r="E108" s="159"/>
      <c r="F108" s="152" t="s">
        <v>198</v>
      </c>
      <c r="G108" s="153">
        <v>1</v>
      </c>
      <c r="H108" s="153">
        <v>1025</v>
      </c>
      <c r="I108" s="153"/>
      <c r="J108" s="153">
        <f t="shared" si="23"/>
        <v>1025</v>
      </c>
      <c r="K108" s="153" t="s">
        <v>46</v>
      </c>
      <c r="L108" s="111">
        <v>0.191</v>
      </c>
      <c r="M108" s="132">
        <v>53</v>
      </c>
      <c r="N108" s="126">
        <f t="shared" si="27"/>
        <v>10.122999999999999</v>
      </c>
      <c r="O108" s="127">
        <v>32</v>
      </c>
      <c r="P108" s="125">
        <v>0</v>
      </c>
      <c r="Q108" s="126">
        <f t="shared" si="28"/>
        <v>42.122999999999998</v>
      </c>
      <c r="R108" s="64">
        <f t="shared" si="26"/>
        <v>43176.074999999997</v>
      </c>
    </row>
    <row r="109" spans="2:18" s="53" customFormat="1" x14ac:dyDescent="0.3">
      <c r="B109" s="54" t="str">
        <f>IF(TRIM(H109)&lt;&gt;"",COUNTA($H$66:H109)&amp;"","")</f>
        <v>27</v>
      </c>
      <c r="C109" s="159"/>
      <c r="D109" s="159"/>
      <c r="E109" s="159"/>
      <c r="F109" s="152" t="s">
        <v>199</v>
      </c>
      <c r="G109" s="153">
        <v>1</v>
      </c>
      <c r="H109" s="153">
        <v>710</v>
      </c>
      <c r="I109" s="153"/>
      <c r="J109" s="153">
        <f t="shared" si="23"/>
        <v>710</v>
      </c>
      <c r="K109" s="153" t="s">
        <v>46</v>
      </c>
      <c r="L109" s="111">
        <v>0.191</v>
      </c>
      <c r="M109" s="132">
        <v>53</v>
      </c>
      <c r="N109" s="126">
        <f t="shared" si="27"/>
        <v>10.122999999999999</v>
      </c>
      <c r="O109" s="127">
        <v>32</v>
      </c>
      <c r="P109" s="125">
        <v>0</v>
      </c>
      <c r="Q109" s="126">
        <f t="shared" si="28"/>
        <v>42.122999999999998</v>
      </c>
      <c r="R109" s="64">
        <f t="shared" si="26"/>
        <v>29907.329999999998</v>
      </c>
    </row>
    <row r="110" spans="2:18" s="53" customFormat="1" x14ac:dyDescent="0.3">
      <c r="B110" s="54" t="str">
        <f>IF(TRIM(H110)&lt;&gt;"",COUNTA($H$66:H110)&amp;"","")</f>
        <v>28</v>
      </c>
      <c r="C110" s="159"/>
      <c r="D110" s="159"/>
      <c r="E110" s="159"/>
      <c r="F110" s="152" t="s">
        <v>200</v>
      </c>
      <c r="G110" s="153">
        <v>1</v>
      </c>
      <c r="H110" s="153">
        <v>939</v>
      </c>
      <c r="I110" s="153"/>
      <c r="J110" s="153">
        <f t="shared" si="23"/>
        <v>939</v>
      </c>
      <c r="K110" s="153" t="s">
        <v>46</v>
      </c>
      <c r="L110" s="111">
        <v>0.191</v>
      </c>
      <c r="M110" s="132">
        <v>53</v>
      </c>
      <c r="N110" s="126">
        <f t="shared" si="27"/>
        <v>10.122999999999999</v>
      </c>
      <c r="O110" s="127">
        <v>32</v>
      </c>
      <c r="P110" s="125">
        <v>0</v>
      </c>
      <c r="Q110" s="126">
        <f t="shared" si="28"/>
        <v>42.122999999999998</v>
      </c>
      <c r="R110" s="64">
        <f t="shared" si="26"/>
        <v>39553.496999999996</v>
      </c>
    </row>
    <row r="111" spans="2:18" s="53" customFormat="1" x14ac:dyDescent="0.3">
      <c r="B111" s="54" t="str">
        <f>IF(TRIM(H111)&lt;&gt;"",COUNTA($H$66:H111)&amp;"","")</f>
        <v>29</v>
      </c>
      <c r="C111" s="159"/>
      <c r="D111" s="159"/>
      <c r="E111" s="159"/>
      <c r="F111" s="152" t="s">
        <v>201</v>
      </c>
      <c r="G111" s="153">
        <v>1</v>
      </c>
      <c r="H111" s="153">
        <v>11867</v>
      </c>
      <c r="I111" s="153"/>
      <c r="J111" s="153">
        <f t="shared" si="23"/>
        <v>11867</v>
      </c>
      <c r="K111" s="153" t="s">
        <v>46</v>
      </c>
      <c r="L111" s="111">
        <v>0.191</v>
      </c>
      <c r="M111" s="132">
        <v>53</v>
      </c>
      <c r="N111" s="126">
        <f t="shared" si="27"/>
        <v>10.122999999999999</v>
      </c>
      <c r="O111" s="127">
        <v>32</v>
      </c>
      <c r="P111" s="125">
        <v>0</v>
      </c>
      <c r="Q111" s="126">
        <f t="shared" si="28"/>
        <v>42.122999999999998</v>
      </c>
      <c r="R111" s="64">
        <f t="shared" si="26"/>
        <v>499873.64099999995</v>
      </c>
    </row>
    <row r="112" spans="2:18" s="53" customFormat="1" x14ac:dyDescent="0.3">
      <c r="B112" s="54" t="str">
        <f>IF(TRIM(H112)&lt;&gt;"",COUNTA($H$66:H112)&amp;"","")</f>
        <v>30</v>
      </c>
      <c r="C112" s="159"/>
      <c r="D112" s="159"/>
      <c r="E112" s="159"/>
      <c r="F112" s="152" t="s">
        <v>206</v>
      </c>
      <c r="G112" s="153">
        <v>1</v>
      </c>
      <c r="H112" s="153">
        <v>1340</v>
      </c>
      <c r="I112" s="153"/>
      <c r="J112" s="153">
        <f t="shared" si="23"/>
        <v>1340</v>
      </c>
      <c r="K112" s="153" t="s">
        <v>46</v>
      </c>
      <c r="L112" s="111">
        <v>0.191</v>
      </c>
      <c r="M112" s="132">
        <v>53</v>
      </c>
      <c r="N112" s="126">
        <f t="shared" si="27"/>
        <v>10.122999999999999</v>
      </c>
      <c r="O112" s="127">
        <v>32</v>
      </c>
      <c r="P112" s="125">
        <v>0</v>
      </c>
      <c r="Q112" s="126">
        <f t="shared" si="28"/>
        <v>42.122999999999998</v>
      </c>
      <c r="R112" s="64">
        <f t="shared" si="26"/>
        <v>56444.82</v>
      </c>
    </row>
    <row r="113" spans="2:18" s="53" customFormat="1" x14ac:dyDescent="0.3">
      <c r="B113" s="54" t="str">
        <f>IF(TRIM(H113)&lt;&gt;"",COUNTA($H$66:H113)&amp;"","")</f>
        <v>31</v>
      </c>
      <c r="C113" s="159"/>
      <c r="D113" s="159"/>
      <c r="E113" s="159"/>
      <c r="F113" s="152" t="s">
        <v>202</v>
      </c>
      <c r="G113" s="153">
        <v>1</v>
      </c>
      <c r="H113" s="153">
        <v>1999</v>
      </c>
      <c r="I113" s="153"/>
      <c r="J113" s="153">
        <f t="shared" si="23"/>
        <v>1999</v>
      </c>
      <c r="K113" s="153" t="s">
        <v>46</v>
      </c>
      <c r="L113" s="111">
        <v>0.191</v>
      </c>
      <c r="M113" s="132">
        <v>53</v>
      </c>
      <c r="N113" s="126">
        <f t="shared" si="27"/>
        <v>10.122999999999999</v>
      </c>
      <c r="O113" s="127">
        <v>32</v>
      </c>
      <c r="P113" s="125">
        <v>0</v>
      </c>
      <c r="Q113" s="126">
        <f t="shared" si="28"/>
        <v>42.122999999999998</v>
      </c>
      <c r="R113" s="64">
        <f t="shared" si="26"/>
        <v>84203.876999999993</v>
      </c>
    </row>
    <row r="114" spans="2:18" s="53" customFormat="1" x14ac:dyDescent="0.3">
      <c r="B114" s="54" t="str">
        <f>IF(TRIM(H114)&lt;&gt;"",COUNTA($H$66:H114)&amp;"","")</f>
        <v>32</v>
      </c>
      <c r="C114" s="159"/>
      <c r="D114" s="159"/>
      <c r="E114" s="159"/>
      <c r="F114" s="152" t="s">
        <v>203</v>
      </c>
      <c r="G114" s="153">
        <v>1</v>
      </c>
      <c r="H114" s="153">
        <v>195</v>
      </c>
      <c r="I114" s="153"/>
      <c r="J114" s="153">
        <f t="shared" si="23"/>
        <v>195</v>
      </c>
      <c r="K114" s="153" t="s">
        <v>46</v>
      </c>
      <c r="L114" s="111">
        <v>0.191</v>
      </c>
      <c r="M114" s="132">
        <v>53</v>
      </c>
      <c r="N114" s="126">
        <f t="shared" si="27"/>
        <v>10.122999999999999</v>
      </c>
      <c r="O114" s="127">
        <v>32</v>
      </c>
      <c r="P114" s="125">
        <v>0</v>
      </c>
      <c r="Q114" s="126">
        <f t="shared" si="28"/>
        <v>42.122999999999998</v>
      </c>
      <c r="R114" s="64">
        <f t="shared" si="26"/>
        <v>8213.9849999999988</v>
      </c>
    </row>
    <row r="115" spans="2:18" s="53" customFormat="1" x14ac:dyDescent="0.3">
      <c r="B115" s="54" t="str">
        <f>IF(TRIM(H115)&lt;&gt;"",COUNTA($H$66:H115)&amp;"","")</f>
        <v>33</v>
      </c>
      <c r="C115" s="159"/>
      <c r="D115" s="159"/>
      <c r="E115" s="159"/>
      <c r="F115" s="152" t="s">
        <v>204</v>
      </c>
      <c r="G115" s="153">
        <v>1</v>
      </c>
      <c r="H115" s="153">
        <v>183</v>
      </c>
      <c r="I115" s="153"/>
      <c r="J115" s="153">
        <f t="shared" si="23"/>
        <v>183</v>
      </c>
      <c r="K115" s="153" t="s">
        <v>46</v>
      </c>
      <c r="L115" s="111">
        <v>0.191</v>
      </c>
      <c r="M115" s="132">
        <v>53</v>
      </c>
      <c r="N115" s="126">
        <f t="shared" si="27"/>
        <v>10.122999999999999</v>
      </c>
      <c r="O115" s="127">
        <v>32</v>
      </c>
      <c r="P115" s="125">
        <v>0</v>
      </c>
      <c r="Q115" s="126">
        <f t="shared" si="28"/>
        <v>42.122999999999998</v>
      </c>
      <c r="R115" s="64">
        <f t="shared" si="26"/>
        <v>7708.5089999999991</v>
      </c>
    </row>
    <row r="116" spans="2:18" s="53" customFormat="1" x14ac:dyDescent="0.3">
      <c r="B116" s="54" t="str">
        <f>IF(TRIM(H116)&lt;&gt;"",COUNTA($H$66:H116)&amp;"","")</f>
        <v>34</v>
      </c>
      <c r="C116" s="159"/>
      <c r="D116" s="159"/>
      <c r="E116" s="159"/>
      <c r="F116" s="152" t="s">
        <v>255</v>
      </c>
      <c r="G116" s="153">
        <v>1</v>
      </c>
      <c r="H116" s="153">
        <v>84</v>
      </c>
      <c r="I116" s="153"/>
      <c r="J116" s="153">
        <f t="shared" si="23"/>
        <v>84</v>
      </c>
      <c r="K116" s="153" t="s">
        <v>46</v>
      </c>
      <c r="L116" s="111">
        <v>0.191</v>
      </c>
      <c r="M116" s="132">
        <v>53</v>
      </c>
      <c r="N116" s="126">
        <f t="shared" si="27"/>
        <v>10.122999999999999</v>
      </c>
      <c r="O116" s="127">
        <v>32</v>
      </c>
      <c r="P116" s="125">
        <v>0</v>
      </c>
      <c r="Q116" s="126">
        <f t="shared" si="28"/>
        <v>42.122999999999998</v>
      </c>
      <c r="R116" s="64">
        <f t="shared" si="26"/>
        <v>3538.3319999999999</v>
      </c>
    </row>
    <row r="117" spans="2:18" s="53" customFormat="1" x14ac:dyDescent="0.3">
      <c r="B117" s="54" t="str">
        <f>IF(TRIM(H117)&lt;&gt;"",COUNTA($H$66:H117)&amp;"","")</f>
        <v>35</v>
      </c>
      <c r="C117" s="159"/>
      <c r="D117" s="159"/>
      <c r="E117" s="159"/>
      <c r="F117" s="152" t="s">
        <v>256</v>
      </c>
      <c r="G117" s="153">
        <v>1</v>
      </c>
      <c r="H117" s="153">
        <v>42</v>
      </c>
      <c r="I117" s="153"/>
      <c r="J117" s="153">
        <f t="shared" si="23"/>
        <v>42</v>
      </c>
      <c r="K117" s="153" t="s">
        <v>46</v>
      </c>
      <c r="L117" s="111">
        <v>0.191</v>
      </c>
      <c r="M117" s="132">
        <v>53</v>
      </c>
      <c r="N117" s="126">
        <f t="shared" si="27"/>
        <v>10.122999999999999</v>
      </c>
      <c r="O117" s="127">
        <v>32</v>
      </c>
      <c r="P117" s="125">
        <v>0</v>
      </c>
      <c r="Q117" s="126">
        <f t="shared" si="28"/>
        <v>42.122999999999998</v>
      </c>
      <c r="R117" s="64">
        <f t="shared" si="26"/>
        <v>1769.1659999999999</v>
      </c>
    </row>
    <row r="118" spans="2:18" s="53" customFormat="1" x14ac:dyDescent="0.3">
      <c r="B118" s="54" t="str">
        <f>IF(TRIM(H118)&lt;&gt;"",COUNTA($H$66:H118)&amp;"","")</f>
        <v>36</v>
      </c>
      <c r="C118" s="159"/>
      <c r="D118" s="159"/>
      <c r="E118" s="159"/>
      <c r="F118" s="152" t="s">
        <v>257</v>
      </c>
      <c r="G118" s="153">
        <v>1</v>
      </c>
      <c r="H118" s="153">
        <v>42</v>
      </c>
      <c r="I118" s="153"/>
      <c r="J118" s="153">
        <f t="shared" si="23"/>
        <v>42</v>
      </c>
      <c r="K118" s="153" t="s">
        <v>46</v>
      </c>
      <c r="L118" s="111">
        <v>0.191</v>
      </c>
      <c r="M118" s="132">
        <v>53</v>
      </c>
      <c r="N118" s="126">
        <f t="shared" si="27"/>
        <v>10.122999999999999</v>
      </c>
      <c r="O118" s="127">
        <v>32</v>
      </c>
      <c r="P118" s="125">
        <v>0</v>
      </c>
      <c r="Q118" s="126">
        <f t="shared" si="28"/>
        <v>42.122999999999998</v>
      </c>
      <c r="R118" s="64">
        <f t="shared" si="26"/>
        <v>1769.1659999999999</v>
      </c>
    </row>
    <row r="119" spans="2:18" s="53" customFormat="1" x14ac:dyDescent="0.3">
      <c r="B119" s="54" t="str">
        <f>IF(TRIM(H119)&lt;&gt;"",COUNTA($H$66:H119)&amp;"","")</f>
        <v/>
      </c>
      <c r="C119" s="143"/>
      <c r="D119" s="146"/>
      <c r="E119" s="146"/>
      <c r="F119" s="31" t="s">
        <v>207</v>
      </c>
      <c r="G119" s="144"/>
      <c r="H119" s="144"/>
      <c r="I119" s="143"/>
      <c r="J119" s="143"/>
      <c r="K119" s="143"/>
      <c r="L119" s="143"/>
      <c r="M119" s="143"/>
      <c r="N119" s="143"/>
      <c r="O119" s="145"/>
      <c r="P119" s="143"/>
      <c r="Q119" s="143"/>
      <c r="R119" s="63"/>
    </row>
    <row r="120" spans="2:18" s="53" customFormat="1" x14ac:dyDescent="0.3">
      <c r="B120" s="54" t="str">
        <f>IF(TRIM(H120)&lt;&gt;"",COUNTA($H$66:H120)&amp;"","")</f>
        <v>37</v>
      </c>
      <c r="C120" s="158"/>
      <c r="D120" s="158"/>
      <c r="E120" s="158"/>
      <c r="F120" s="152" t="s">
        <v>210</v>
      </c>
      <c r="G120" s="153">
        <v>1</v>
      </c>
      <c r="H120" s="153">
        <v>216</v>
      </c>
      <c r="I120" s="153"/>
      <c r="J120" s="153">
        <f t="shared" ref="J120:J124" si="29">G120*H120</f>
        <v>216</v>
      </c>
      <c r="K120" s="153" t="s">
        <v>46</v>
      </c>
      <c r="L120" s="156">
        <v>0.17499999999999999</v>
      </c>
      <c r="M120" s="132">
        <v>53</v>
      </c>
      <c r="N120" s="126">
        <f t="shared" ref="N120" si="30">M120*L120</f>
        <v>9.2749999999999986</v>
      </c>
      <c r="O120" s="157">
        <v>72</v>
      </c>
      <c r="P120" s="125">
        <v>0</v>
      </c>
      <c r="Q120" s="126">
        <f t="shared" ref="Q120" si="31">P120+O120+N120</f>
        <v>81.275000000000006</v>
      </c>
      <c r="R120" s="64">
        <f t="shared" si="26"/>
        <v>17555.400000000001</v>
      </c>
    </row>
    <row r="121" spans="2:18" s="53" customFormat="1" x14ac:dyDescent="0.3">
      <c r="B121" s="54" t="str">
        <f>IF(TRIM(H121)&lt;&gt;"",COUNTA($H$66:H121)&amp;"","")</f>
        <v>38</v>
      </c>
      <c r="C121" s="159"/>
      <c r="D121" s="159"/>
      <c r="E121" s="159"/>
      <c r="F121" s="152" t="s">
        <v>211</v>
      </c>
      <c r="G121" s="153">
        <v>1</v>
      </c>
      <c r="H121" s="153">
        <v>5832</v>
      </c>
      <c r="I121" s="153"/>
      <c r="J121" s="153">
        <f t="shared" si="29"/>
        <v>5832</v>
      </c>
      <c r="K121" s="153" t="s">
        <v>46</v>
      </c>
      <c r="L121" s="156">
        <v>0.17499999999999999</v>
      </c>
      <c r="M121" s="132">
        <v>53</v>
      </c>
      <c r="N121" s="126">
        <f t="shared" ref="N121:N124" si="32">M121*L121</f>
        <v>9.2749999999999986</v>
      </c>
      <c r="O121" s="157">
        <v>72</v>
      </c>
      <c r="P121" s="125">
        <v>0</v>
      </c>
      <c r="Q121" s="126">
        <f t="shared" ref="Q121:Q124" si="33">P121+O121+N121</f>
        <v>81.275000000000006</v>
      </c>
      <c r="R121" s="64">
        <f t="shared" si="26"/>
        <v>473995.80000000005</v>
      </c>
    </row>
    <row r="122" spans="2:18" s="53" customFormat="1" x14ac:dyDescent="0.3">
      <c r="B122" s="54" t="str">
        <f>IF(TRIM(H122)&lt;&gt;"",COUNTA($H$66:H122)&amp;"","")</f>
        <v>39</v>
      </c>
      <c r="C122" s="159"/>
      <c r="D122" s="159"/>
      <c r="E122" s="159"/>
      <c r="F122" s="152" t="s">
        <v>212</v>
      </c>
      <c r="G122" s="153">
        <v>1</v>
      </c>
      <c r="H122" s="153">
        <v>480</v>
      </c>
      <c r="I122" s="153"/>
      <c r="J122" s="153">
        <f t="shared" si="29"/>
        <v>480</v>
      </c>
      <c r="K122" s="153" t="s">
        <v>46</v>
      </c>
      <c r="L122" s="156">
        <v>0.17499999999999999</v>
      </c>
      <c r="M122" s="132">
        <v>53</v>
      </c>
      <c r="N122" s="126">
        <f t="shared" si="32"/>
        <v>9.2749999999999986</v>
      </c>
      <c r="O122" s="157">
        <v>72</v>
      </c>
      <c r="P122" s="125">
        <v>0</v>
      </c>
      <c r="Q122" s="126">
        <f t="shared" si="33"/>
        <v>81.275000000000006</v>
      </c>
      <c r="R122" s="64">
        <f t="shared" si="26"/>
        <v>39012</v>
      </c>
    </row>
    <row r="123" spans="2:18" s="53" customFormat="1" x14ac:dyDescent="0.3">
      <c r="B123" s="54" t="str">
        <f>IF(TRIM(H123)&lt;&gt;"",COUNTA($H$66:H123)&amp;"","")</f>
        <v>40</v>
      </c>
      <c r="C123" s="159"/>
      <c r="D123" s="159"/>
      <c r="E123" s="159"/>
      <c r="F123" s="152" t="s">
        <v>213</v>
      </c>
      <c r="G123" s="153">
        <v>1</v>
      </c>
      <c r="H123" s="153">
        <v>405</v>
      </c>
      <c r="I123" s="153"/>
      <c r="J123" s="153">
        <f t="shared" si="29"/>
        <v>405</v>
      </c>
      <c r="K123" s="153" t="s">
        <v>46</v>
      </c>
      <c r="L123" s="156">
        <v>0.17499999999999999</v>
      </c>
      <c r="M123" s="132">
        <v>53</v>
      </c>
      <c r="N123" s="126">
        <f t="shared" si="32"/>
        <v>9.2749999999999986</v>
      </c>
      <c r="O123" s="157">
        <v>72</v>
      </c>
      <c r="P123" s="125">
        <v>0</v>
      </c>
      <c r="Q123" s="126">
        <f t="shared" si="33"/>
        <v>81.275000000000006</v>
      </c>
      <c r="R123" s="64">
        <f t="shared" si="26"/>
        <v>32916.375</v>
      </c>
    </row>
    <row r="124" spans="2:18" s="53" customFormat="1" x14ac:dyDescent="0.3">
      <c r="B124" s="54" t="str">
        <f>IF(TRIM(H124)&lt;&gt;"",COUNTA($H$66:H124)&amp;"","")</f>
        <v>41</v>
      </c>
      <c r="C124" s="159"/>
      <c r="D124" s="159"/>
      <c r="E124" s="159"/>
      <c r="F124" s="152" t="s">
        <v>214</v>
      </c>
      <c r="G124" s="153">
        <v>1</v>
      </c>
      <c r="H124" s="153">
        <v>90</v>
      </c>
      <c r="I124" s="153"/>
      <c r="J124" s="153">
        <f t="shared" si="29"/>
        <v>90</v>
      </c>
      <c r="K124" s="153" t="s">
        <v>46</v>
      </c>
      <c r="L124" s="156">
        <v>0.17499999999999999</v>
      </c>
      <c r="M124" s="132">
        <v>53</v>
      </c>
      <c r="N124" s="126">
        <f t="shared" si="32"/>
        <v>9.2749999999999986</v>
      </c>
      <c r="O124" s="157">
        <v>72</v>
      </c>
      <c r="P124" s="125">
        <v>0</v>
      </c>
      <c r="Q124" s="126">
        <f t="shared" si="33"/>
        <v>81.275000000000006</v>
      </c>
      <c r="R124" s="64">
        <f t="shared" si="26"/>
        <v>7314.7500000000009</v>
      </c>
    </row>
    <row r="125" spans="2:18" s="53" customFormat="1" ht="14.4" thickBot="1" x14ac:dyDescent="0.35">
      <c r="B125" s="54" t="str">
        <f>IF(TRIM(H125)&lt;&gt;"",COUNTA($H$66:H125)&amp;"","")</f>
        <v/>
      </c>
      <c r="C125" s="55"/>
      <c r="D125" s="55"/>
      <c r="E125" s="55"/>
      <c r="F125" s="24" t="s">
        <v>7</v>
      </c>
      <c r="G125" s="49"/>
      <c r="H125" s="34"/>
      <c r="I125" s="34"/>
      <c r="J125" s="51"/>
      <c r="K125" s="51"/>
      <c r="L125" s="26"/>
      <c r="M125" s="92"/>
      <c r="N125" s="51"/>
      <c r="O125" s="26"/>
      <c r="P125" s="51"/>
      <c r="Q125" s="26"/>
      <c r="R125" s="66">
        <f>SUM(R97:R124)</f>
        <v>1589518.3829999999</v>
      </c>
    </row>
    <row r="126" spans="2:18" s="53" customFormat="1" x14ac:dyDescent="0.3">
      <c r="B126" s="54" t="str">
        <f>IF(TRIM(H126)&lt;&gt;"",COUNTA($H$66:H126)&amp;"","")</f>
        <v/>
      </c>
      <c r="C126" s="55"/>
      <c r="D126" s="55"/>
      <c r="E126" s="55"/>
      <c r="F126" s="113"/>
      <c r="G126" s="50"/>
      <c r="H126" s="35"/>
      <c r="I126" s="35"/>
      <c r="J126" s="52"/>
      <c r="K126" s="52"/>
      <c r="L126" s="147"/>
      <c r="M126" s="148"/>
      <c r="N126" s="52"/>
      <c r="O126" s="147"/>
      <c r="P126" s="8"/>
      <c r="Q126" s="37"/>
      <c r="R126" s="69"/>
    </row>
    <row r="127" spans="2:18" s="53" customFormat="1" x14ac:dyDescent="0.3">
      <c r="B127" s="54" t="str">
        <f>IF(TRIM(H127)&lt;&gt;"",COUNTA($H$66:H127)&amp;"","")</f>
        <v/>
      </c>
      <c r="C127" s="55"/>
      <c r="D127" s="55"/>
      <c r="E127" s="55"/>
      <c r="F127" s="113"/>
      <c r="G127" s="42"/>
      <c r="H127" s="5"/>
      <c r="I127" s="5"/>
      <c r="J127" s="8"/>
      <c r="K127" s="8"/>
      <c r="L127" s="112"/>
      <c r="M127" s="149"/>
      <c r="N127" s="8"/>
      <c r="O127" s="112"/>
      <c r="P127" s="8"/>
      <c r="Q127" s="37"/>
      <c r="R127" s="69"/>
    </row>
    <row r="128" spans="2:18" x14ac:dyDescent="0.3">
      <c r="B128" s="19" t="str">
        <f>IF(TRIM(H128)&lt;&gt;"",COUNTA($H$66:H128)&amp;"","")</f>
        <v/>
      </c>
      <c r="C128" s="20"/>
      <c r="D128" s="20"/>
      <c r="E128" s="4">
        <v>90000</v>
      </c>
      <c r="F128" s="3" t="s">
        <v>8</v>
      </c>
      <c r="G128" s="48"/>
      <c r="H128" s="117"/>
      <c r="I128" s="20"/>
      <c r="J128" s="20"/>
      <c r="K128" s="20"/>
      <c r="L128" s="20"/>
      <c r="M128" s="20"/>
      <c r="N128" s="20"/>
      <c r="O128" s="95"/>
      <c r="P128" s="20"/>
      <c r="Q128" s="20"/>
      <c r="R128" s="63"/>
    </row>
    <row r="129" spans="2:18" s="53" customFormat="1" x14ac:dyDescent="0.3">
      <c r="B129" s="54" t="str">
        <f>IF(TRIM(H129)&lt;&gt;"",COUNTA($H$66:H129)&amp;"","")</f>
        <v>42</v>
      </c>
      <c r="C129" s="129"/>
      <c r="D129" s="129"/>
      <c r="E129" s="129"/>
      <c r="F129" s="119" t="s">
        <v>76</v>
      </c>
      <c r="G129" s="1">
        <v>1</v>
      </c>
      <c r="H129" s="122">
        <v>31153</v>
      </c>
      <c r="I129" s="123"/>
      <c r="J129" s="5">
        <f t="shared" ref="J129:J134" si="34">G129*H129</f>
        <v>31153</v>
      </c>
      <c r="K129" s="123" t="s">
        <v>46</v>
      </c>
      <c r="L129" s="124">
        <v>0.04</v>
      </c>
      <c r="M129" s="132">
        <v>53</v>
      </c>
      <c r="N129" s="127">
        <f t="shared" ref="N129:N133" si="35">M129*L129</f>
        <v>2.12</v>
      </c>
      <c r="O129" s="127">
        <v>8.25</v>
      </c>
      <c r="P129" s="125">
        <v>0</v>
      </c>
      <c r="Q129" s="140">
        <f t="shared" ref="Q129:Q132" si="36">(P129+O129+N129)</f>
        <v>10.370000000000001</v>
      </c>
      <c r="R129" s="64">
        <f t="shared" ref="R129:R134" si="37">Q129*J129</f>
        <v>323056.61000000004</v>
      </c>
    </row>
    <row r="130" spans="2:18" s="53" customFormat="1" x14ac:dyDescent="0.3">
      <c r="B130" s="54" t="str">
        <f>IF(TRIM(H130)&lt;&gt;"",COUNTA($H$66:H130)&amp;"","")</f>
        <v>43</v>
      </c>
      <c r="C130" s="171" t="s">
        <v>178</v>
      </c>
      <c r="D130" s="171"/>
      <c r="E130" s="171"/>
      <c r="F130" s="119" t="s">
        <v>77</v>
      </c>
      <c r="G130" s="1">
        <v>1</v>
      </c>
      <c r="H130" s="122">
        <v>2898</v>
      </c>
      <c r="I130" s="123"/>
      <c r="J130" s="5">
        <f t="shared" si="34"/>
        <v>2898</v>
      </c>
      <c r="K130" s="123" t="s">
        <v>74</v>
      </c>
      <c r="L130" s="124">
        <v>0.04</v>
      </c>
      <c r="M130" s="132">
        <v>53</v>
      </c>
      <c r="N130" s="127">
        <f t="shared" si="35"/>
        <v>2.12</v>
      </c>
      <c r="O130" s="127">
        <v>5.25</v>
      </c>
      <c r="P130" s="125">
        <v>0</v>
      </c>
      <c r="Q130" s="140">
        <f t="shared" si="36"/>
        <v>7.37</v>
      </c>
      <c r="R130" s="64">
        <f t="shared" si="37"/>
        <v>21358.260000000002</v>
      </c>
    </row>
    <row r="131" spans="2:18" s="53" customFormat="1" x14ac:dyDescent="0.3">
      <c r="B131" s="54" t="str">
        <f>IF(TRIM(H131)&lt;&gt;"",COUNTA($H$66:H131)&amp;"","")</f>
        <v>44</v>
      </c>
      <c r="C131" s="171"/>
      <c r="D131" s="171"/>
      <c r="E131" s="171"/>
      <c r="F131" s="119" t="s">
        <v>78</v>
      </c>
      <c r="G131" s="1">
        <v>1</v>
      </c>
      <c r="H131" s="122">
        <v>1575</v>
      </c>
      <c r="I131" s="123"/>
      <c r="J131" s="5">
        <f t="shared" si="34"/>
        <v>1575</v>
      </c>
      <c r="K131" s="123" t="s">
        <v>74</v>
      </c>
      <c r="L131" s="124">
        <v>0.04</v>
      </c>
      <c r="M131" s="132">
        <v>53</v>
      </c>
      <c r="N131" s="127">
        <f t="shared" si="35"/>
        <v>2.12</v>
      </c>
      <c r="O131" s="127">
        <v>5.5</v>
      </c>
      <c r="P131" s="125">
        <v>0</v>
      </c>
      <c r="Q131" s="140">
        <f t="shared" si="36"/>
        <v>7.62</v>
      </c>
      <c r="R131" s="64">
        <f t="shared" si="37"/>
        <v>12001.5</v>
      </c>
    </row>
    <row r="132" spans="2:18" s="53" customFormat="1" x14ac:dyDescent="0.3">
      <c r="B132" s="54" t="str">
        <f>IF(TRIM(H132)&lt;&gt;"",COUNTA($H$66:H132)&amp;"","")</f>
        <v>45</v>
      </c>
      <c r="C132" s="171"/>
      <c r="D132" s="171"/>
      <c r="E132" s="171"/>
      <c r="F132" s="119" t="s">
        <v>79</v>
      </c>
      <c r="G132" s="1">
        <v>1</v>
      </c>
      <c r="H132" s="122">
        <v>9028</v>
      </c>
      <c r="I132" s="123"/>
      <c r="J132" s="5">
        <f t="shared" si="34"/>
        <v>9028</v>
      </c>
      <c r="K132" s="123" t="s">
        <v>74</v>
      </c>
      <c r="L132" s="124">
        <v>0.04</v>
      </c>
      <c r="M132" s="132">
        <v>53</v>
      </c>
      <c r="N132" s="127">
        <f t="shared" si="35"/>
        <v>2.12</v>
      </c>
      <c r="O132" s="127">
        <v>4.95</v>
      </c>
      <c r="P132" s="125">
        <v>0</v>
      </c>
      <c r="Q132" s="140">
        <f t="shared" si="36"/>
        <v>7.07</v>
      </c>
      <c r="R132" s="64">
        <f t="shared" si="37"/>
        <v>63827.96</v>
      </c>
    </row>
    <row r="133" spans="2:18" s="53" customFormat="1" x14ac:dyDescent="0.3">
      <c r="B133" s="54" t="str">
        <f>IF(TRIM(H133)&lt;&gt;"",COUNTA($H$66:H133)&amp;"","")</f>
        <v>46</v>
      </c>
      <c r="C133" s="161" t="s">
        <v>179</v>
      </c>
      <c r="D133" s="161"/>
      <c r="E133" s="161"/>
      <c r="F133" s="119" t="s">
        <v>176</v>
      </c>
      <c r="G133" s="1">
        <v>1</v>
      </c>
      <c r="H133" s="122">
        <v>196700</v>
      </c>
      <c r="I133" s="122"/>
      <c r="J133" s="5">
        <f t="shared" si="34"/>
        <v>196700</v>
      </c>
      <c r="K133" s="123" t="s">
        <v>74</v>
      </c>
      <c r="L133" s="130">
        <v>8.5000000000000006E-3</v>
      </c>
      <c r="M133" s="132">
        <v>53</v>
      </c>
      <c r="N133" s="127">
        <f t="shared" si="35"/>
        <v>0.45050000000000001</v>
      </c>
      <c r="O133" s="127">
        <v>0.32</v>
      </c>
      <c r="P133" s="125">
        <v>0</v>
      </c>
      <c r="Q133" s="140">
        <f t="shared" ref="Q133" si="38">(P133+O133+N133)</f>
        <v>0.77049999999999996</v>
      </c>
      <c r="R133" s="64">
        <f t="shared" si="37"/>
        <v>151557.35</v>
      </c>
    </row>
    <row r="134" spans="2:18" s="53" customFormat="1" x14ac:dyDescent="0.3">
      <c r="B134" s="54" t="str">
        <f>IF(TRIM(H134)&lt;&gt;"",COUNTA($H$66:H134)&amp;"","")</f>
        <v>47</v>
      </c>
      <c r="C134" s="161"/>
      <c r="D134" s="161"/>
      <c r="E134" s="161"/>
      <c r="F134" s="119" t="s">
        <v>174</v>
      </c>
      <c r="G134" s="1">
        <v>1</v>
      </c>
      <c r="H134" s="122">
        <v>786798</v>
      </c>
      <c r="I134" s="122"/>
      <c r="J134" s="5">
        <f t="shared" si="34"/>
        <v>786798</v>
      </c>
      <c r="K134" s="123" t="s">
        <v>175</v>
      </c>
      <c r="L134" s="130">
        <v>4.0000000000000001E-3</v>
      </c>
      <c r="M134" s="132">
        <v>53</v>
      </c>
      <c r="N134" s="127">
        <f t="shared" ref="N134" si="39">M134*L134</f>
        <v>0.21199999999999999</v>
      </c>
      <c r="O134" s="127">
        <v>0.05</v>
      </c>
      <c r="P134" s="125">
        <v>0</v>
      </c>
      <c r="Q134" s="140">
        <f t="shared" ref="Q134" si="40">(P134+O134+N134)</f>
        <v>0.26200000000000001</v>
      </c>
      <c r="R134" s="64">
        <f t="shared" si="37"/>
        <v>206141.076</v>
      </c>
    </row>
    <row r="135" spans="2:18" x14ac:dyDescent="0.3">
      <c r="B135" s="19" t="str">
        <f>IF(TRIM(H135)&lt;&gt;"",COUNTA($H$66:H135)&amp;"","")</f>
        <v/>
      </c>
      <c r="C135" s="20"/>
      <c r="D135" s="30"/>
      <c r="E135" s="4">
        <v>92600</v>
      </c>
      <c r="F135" s="31" t="s">
        <v>11</v>
      </c>
      <c r="G135" s="48"/>
      <c r="H135" s="117"/>
      <c r="I135" s="20"/>
      <c r="J135" s="20"/>
      <c r="K135" s="20"/>
      <c r="L135" s="20"/>
      <c r="M135" s="20"/>
      <c r="N135" s="20"/>
      <c r="O135" s="95"/>
      <c r="P135" s="20"/>
      <c r="Q135" s="20"/>
      <c r="R135" s="63"/>
    </row>
    <row r="136" spans="2:18" s="53" customFormat="1" ht="15" customHeight="1" x14ac:dyDescent="0.3">
      <c r="B136" s="54" t="str">
        <f>IF(TRIM(H136)&lt;&gt;"",COUNTA($H$66:H136)&amp;"","")</f>
        <v/>
      </c>
      <c r="C136" s="162" t="s">
        <v>179</v>
      </c>
      <c r="D136" s="162"/>
      <c r="E136" s="162"/>
      <c r="F136" s="131" t="s">
        <v>80</v>
      </c>
      <c r="G136" s="131"/>
      <c r="H136" s="120"/>
      <c r="I136" s="121"/>
      <c r="J136" s="121"/>
      <c r="K136" s="121"/>
      <c r="L136" s="8"/>
      <c r="M136" s="112"/>
      <c r="N136" s="91"/>
      <c r="O136" s="91"/>
      <c r="P136" s="8"/>
      <c r="Q136" s="112"/>
      <c r="R136" s="64"/>
    </row>
    <row r="137" spans="2:18" s="53" customFormat="1" ht="27.6" x14ac:dyDescent="0.3">
      <c r="B137" s="54" t="str">
        <f>IF(TRIM(H137)&lt;&gt;"",COUNTA($H$66:H137)&amp;"","")</f>
        <v>48</v>
      </c>
      <c r="C137" s="163"/>
      <c r="D137" s="163"/>
      <c r="E137" s="163"/>
      <c r="F137" s="119" t="s">
        <v>111</v>
      </c>
      <c r="G137" s="136">
        <v>1</v>
      </c>
      <c r="H137" s="122">
        <v>99472</v>
      </c>
      <c r="I137" s="123"/>
      <c r="J137" s="5">
        <f t="shared" ref="J137:J138" si="41">G137*H137</f>
        <v>99472</v>
      </c>
      <c r="K137" s="123" t="s">
        <v>46</v>
      </c>
      <c r="L137" s="130">
        <v>4.3999999999999997E-2</v>
      </c>
      <c r="M137" s="132">
        <v>53</v>
      </c>
      <c r="N137" s="126">
        <f t="shared" ref="N137:N138" si="42">M137*L137</f>
        <v>2.3319999999999999</v>
      </c>
      <c r="O137" s="133">
        <v>1.05</v>
      </c>
      <c r="P137" s="125">
        <v>0</v>
      </c>
      <c r="Q137" s="126">
        <f t="shared" ref="Q137:Q138" si="43">P137+O137+N137</f>
        <v>3.3819999999999997</v>
      </c>
      <c r="R137" s="64">
        <f t="shared" ref="R137:R138" si="44">Q137*J137</f>
        <v>336414.30399999995</v>
      </c>
    </row>
    <row r="138" spans="2:18" s="53" customFormat="1" ht="27.6" x14ac:dyDescent="0.3">
      <c r="B138" s="54" t="str">
        <f>IF(TRIM(H138)&lt;&gt;"",COUNTA($H$66:H138)&amp;"","")</f>
        <v>49</v>
      </c>
      <c r="C138" s="164"/>
      <c r="D138" s="164"/>
      <c r="E138" s="164"/>
      <c r="F138" s="119" t="s">
        <v>112</v>
      </c>
      <c r="G138" s="136">
        <v>1</v>
      </c>
      <c r="H138" s="122">
        <v>5810</v>
      </c>
      <c r="I138" s="123"/>
      <c r="J138" s="5">
        <f t="shared" si="41"/>
        <v>5810</v>
      </c>
      <c r="K138" s="123" t="s">
        <v>46</v>
      </c>
      <c r="L138" s="130">
        <v>4.3999999999999997E-2</v>
      </c>
      <c r="M138" s="132">
        <v>53</v>
      </c>
      <c r="N138" s="126">
        <f t="shared" si="42"/>
        <v>2.3319999999999999</v>
      </c>
      <c r="O138" s="133">
        <v>1.1499999999999999</v>
      </c>
      <c r="P138" s="125">
        <v>0</v>
      </c>
      <c r="Q138" s="126">
        <f t="shared" si="43"/>
        <v>3.4819999999999998</v>
      </c>
      <c r="R138" s="64">
        <f t="shared" si="44"/>
        <v>20230.419999999998</v>
      </c>
    </row>
    <row r="139" spans="2:18" ht="27.6" x14ac:dyDescent="0.3">
      <c r="B139" s="7" t="str">
        <f>IF(TRIM(H139)&lt;&gt;"",COUNTA($H$66:H139)&amp;"","")</f>
        <v/>
      </c>
      <c r="C139" s="161" t="s">
        <v>179</v>
      </c>
      <c r="D139" s="165"/>
      <c r="E139" s="165"/>
      <c r="F139" s="38" t="s">
        <v>47</v>
      </c>
      <c r="G139" s="2"/>
      <c r="H139" s="42"/>
      <c r="I139" s="5"/>
      <c r="J139" s="5"/>
      <c r="K139" s="5"/>
      <c r="L139" s="8"/>
      <c r="M139" s="8"/>
      <c r="N139" s="8"/>
      <c r="O139" s="91"/>
      <c r="P139" s="8"/>
      <c r="Q139" s="8"/>
      <c r="R139" s="64"/>
    </row>
    <row r="140" spans="2:18" s="32" customFormat="1" ht="27.6" x14ac:dyDescent="0.3">
      <c r="B140" s="7" t="str">
        <f>IF(TRIM(H140)&lt;&gt;"",COUNTA($H$66:H140)&amp;"","")</f>
        <v>50</v>
      </c>
      <c r="C140" s="161"/>
      <c r="D140" s="166"/>
      <c r="E140" s="166"/>
      <c r="F140" s="113" t="s">
        <v>123</v>
      </c>
      <c r="G140" s="1">
        <v>1</v>
      </c>
      <c r="H140" s="42">
        <v>41980</v>
      </c>
      <c r="I140" s="5"/>
      <c r="J140" s="5">
        <f>G140*H140</f>
        <v>41980</v>
      </c>
      <c r="K140" s="5" t="s">
        <v>46</v>
      </c>
      <c r="L140" s="130">
        <v>1.2999999999999999E-2</v>
      </c>
      <c r="M140" s="132">
        <v>53</v>
      </c>
      <c r="N140" s="126">
        <f t="shared" ref="N140" si="45">M140*L140</f>
        <v>0.68899999999999995</v>
      </c>
      <c r="O140" s="133">
        <v>0.85</v>
      </c>
      <c r="P140" s="125">
        <v>0</v>
      </c>
      <c r="Q140" s="126">
        <f t="shared" ref="Q140" si="46">P140+O140+N140</f>
        <v>1.5389999999999999</v>
      </c>
      <c r="R140" s="64">
        <f>Q140*J140</f>
        <v>64607.219999999994</v>
      </c>
    </row>
    <row r="141" spans="2:18" x14ac:dyDescent="0.3">
      <c r="B141" s="7" t="str">
        <f>IF(TRIM(H141)&lt;&gt;"",COUNTA($H$66:H141)&amp;"","")</f>
        <v/>
      </c>
      <c r="C141" s="165" t="s">
        <v>179</v>
      </c>
      <c r="D141" s="165"/>
      <c r="E141" s="165"/>
      <c r="F141" s="38" t="s">
        <v>48</v>
      </c>
      <c r="G141" s="2"/>
      <c r="H141" s="42"/>
      <c r="I141" s="5"/>
      <c r="J141" s="5"/>
      <c r="K141" s="5"/>
      <c r="L141" s="8"/>
      <c r="M141" s="8"/>
      <c r="N141" s="8"/>
      <c r="O141" s="91"/>
      <c r="P141" s="8"/>
      <c r="Q141" s="8"/>
      <c r="R141" s="64"/>
    </row>
    <row r="142" spans="2:18" s="32" customFormat="1" ht="27.6" x14ac:dyDescent="0.3">
      <c r="B142" s="7" t="str">
        <f>IF(TRIM(H142)&lt;&gt;"",COUNTA($H$66:H142)&amp;"","")</f>
        <v>51</v>
      </c>
      <c r="C142" s="166"/>
      <c r="D142" s="166"/>
      <c r="E142" s="166"/>
      <c r="F142" s="113" t="s">
        <v>113</v>
      </c>
      <c r="G142" s="1">
        <v>1</v>
      </c>
      <c r="H142" s="42">
        <v>800</v>
      </c>
      <c r="I142" s="5"/>
      <c r="J142" s="5">
        <f>G142*H142</f>
        <v>800</v>
      </c>
      <c r="K142" s="5" t="s">
        <v>46</v>
      </c>
      <c r="L142" s="130">
        <v>1.2999999999999999E-2</v>
      </c>
      <c r="M142" s="132">
        <v>53</v>
      </c>
      <c r="N142" s="126">
        <f t="shared" ref="N142" si="47">M142*L142</f>
        <v>0.68899999999999995</v>
      </c>
      <c r="O142" s="133">
        <f>2*0.85</f>
        <v>1.7</v>
      </c>
      <c r="P142" s="125">
        <v>0</v>
      </c>
      <c r="Q142" s="126">
        <f t="shared" ref="Q142" si="48">P142+O142+N142</f>
        <v>2.3889999999999998</v>
      </c>
      <c r="R142" s="64">
        <f t="shared" ref="R142" si="49">Q142*J142</f>
        <v>1911.1999999999998</v>
      </c>
    </row>
    <row r="143" spans="2:18" s="32" customFormat="1" ht="41.4" x14ac:dyDescent="0.3">
      <c r="B143" s="7" t="str">
        <f>IF(TRIM(H143)&lt;&gt;"",COUNTA($H$66:H143)&amp;"","")</f>
        <v>52</v>
      </c>
      <c r="C143" s="166"/>
      <c r="D143" s="166"/>
      <c r="E143" s="166"/>
      <c r="F143" s="113" t="s">
        <v>114</v>
      </c>
      <c r="G143" s="1">
        <v>1</v>
      </c>
      <c r="H143" s="42">
        <v>800</v>
      </c>
      <c r="I143" s="5"/>
      <c r="J143" s="5">
        <f>G143*H143</f>
        <v>800</v>
      </c>
      <c r="K143" s="5" t="s">
        <v>46</v>
      </c>
      <c r="L143" s="130">
        <v>1.2999999999999999E-2</v>
      </c>
      <c r="M143" s="132">
        <v>53</v>
      </c>
      <c r="N143" s="126">
        <f t="shared" ref="N143" si="50">M143*L143</f>
        <v>0.68899999999999995</v>
      </c>
      <c r="O143" s="133">
        <f>2*0.95</f>
        <v>1.9</v>
      </c>
      <c r="P143" s="125">
        <v>0</v>
      </c>
      <c r="Q143" s="126">
        <f t="shared" ref="Q143" si="51">P143+O143+N143</f>
        <v>2.589</v>
      </c>
      <c r="R143" s="64">
        <f t="shared" ref="R143" si="52">Q143*J143</f>
        <v>2071.1999999999998</v>
      </c>
    </row>
    <row r="144" spans="2:18" x14ac:dyDescent="0.3">
      <c r="B144" s="7" t="str">
        <f>IF(TRIM(H144)&lt;&gt;"",COUNTA($H$66:H144)&amp;"","")</f>
        <v/>
      </c>
      <c r="C144" s="161" t="s">
        <v>179</v>
      </c>
      <c r="D144" s="165"/>
      <c r="E144" s="165"/>
      <c r="F144" s="38" t="s">
        <v>49</v>
      </c>
      <c r="G144" s="2"/>
      <c r="H144" s="42"/>
      <c r="I144" s="5"/>
      <c r="J144" s="5"/>
      <c r="K144" s="5"/>
      <c r="L144" s="8"/>
      <c r="M144" s="8"/>
      <c r="N144" s="8"/>
      <c r="O144" s="91"/>
      <c r="P144" s="8"/>
      <c r="Q144" s="8"/>
      <c r="R144" s="64"/>
    </row>
    <row r="145" spans="2:18" s="32" customFormat="1" ht="27.6" x14ac:dyDescent="0.3">
      <c r="B145" s="7" t="str">
        <f>IF(TRIM(H145)&lt;&gt;"",COUNTA($H$66:H145)&amp;"","")</f>
        <v>53</v>
      </c>
      <c r="C145" s="161"/>
      <c r="D145" s="166"/>
      <c r="E145" s="166"/>
      <c r="F145" s="113" t="s">
        <v>115</v>
      </c>
      <c r="G145" s="1">
        <v>1</v>
      </c>
      <c r="H145" s="42">
        <v>2190</v>
      </c>
      <c r="I145" s="5"/>
      <c r="J145" s="5">
        <f>G145*H145</f>
        <v>2190</v>
      </c>
      <c r="K145" s="5" t="s">
        <v>46</v>
      </c>
      <c r="L145" s="130">
        <v>1.2999999999999999E-2</v>
      </c>
      <c r="M145" s="132">
        <v>53</v>
      </c>
      <c r="N145" s="126">
        <f t="shared" ref="N145" si="53">M145*L145</f>
        <v>0.68899999999999995</v>
      </c>
      <c r="O145" s="133">
        <v>0.85</v>
      </c>
      <c r="P145" s="125">
        <v>0</v>
      </c>
      <c r="Q145" s="126">
        <f t="shared" ref="Q145" si="54">P145+O145+N145</f>
        <v>1.5389999999999999</v>
      </c>
      <c r="R145" s="64">
        <f>Q145*J145</f>
        <v>3370.41</v>
      </c>
    </row>
    <row r="146" spans="2:18" x14ac:dyDescent="0.3">
      <c r="B146" s="7" t="str">
        <f>IF(TRIM(H146)&lt;&gt;"",COUNTA($H$66:H146)&amp;"","")</f>
        <v/>
      </c>
      <c r="C146" s="161" t="s">
        <v>179</v>
      </c>
      <c r="D146" s="165"/>
      <c r="E146" s="165"/>
      <c r="F146" s="38" t="s">
        <v>50</v>
      </c>
      <c r="G146" s="2"/>
      <c r="H146" s="42"/>
      <c r="I146" s="5"/>
      <c r="J146" s="5"/>
      <c r="K146" s="5"/>
      <c r="L146" s="8"/>
      <c r="M146" s="8"/>
      <c r="N146" s="8"/>
      <c r="O146" s="91"/>
      <c r="P146" s="8"/>
      <c r="Q146" s="8"/>
      <c r="R146" s="64"/>
    </row>
    <row r="147" spans="2:18" s="32" customFormat="1" ht="27.6" x14ac:dyDescent="0.3">
      <c r="B147" s="7" t="str">
        <f>IF(TRIM(H147)&lt;&gt;"",COUNTA($H$66:H147)&amp;"","")</f>
        <v>54</v>
      </c>
      <c r="C147" s="161"/>
      <c r="D147" s="166"/>
      <c r="E147" s="166"/>
      <c r="F147" s="113" t="s">
        <v>116</v>
      </c>
      <c r="G147" s="1">
        <v>1</v>
      </c>
      <c r="H147" s="42">
        <v>45035</v>
      </c>
      <c r="I147" s="5"/>
      <c r="J147" s="5">
        <f>G147*H147</f>
        <v>45035</v>
      </c>
      <c r="K147" s="5" t="s">
        <v>46</v>
      </c>
      <c r="L147" s="130">
        <v>1.2999999999999999E-2</v>
      </c>
      <c r="M147" s="132">
        <v>53</v>
      </c>
      <c r="N147" s="126">
        <f t="shared" ref="N147" si="55">M147*L147</f>
        <v>0.68899999999999995</v>
      </c>
      <c r="O147" s="133">
        <v>0.85</v>
      </c>
      <c r="P147" s="125">
        <v>0</v>
      </c>
      <c r="Q147" s="126">
        <f t="shared" ref="Q147" si="56">P147+O147+N147</f>
        <v>1.5389999999999999</v>
      </c>
      <c r="R147" s="64">
        <f>Q147*J147</f>
        <v>69308.864999999991</v>
      </c>
    </row>
    <row r="148" spans="2:18" x14ac:dyDescent="0.3">
      <c r="B148" s="7" t="str">
        <f>IF(TRIM(H148)&lt;&gt;"",COUNTA($H$66:H148)&amp;"","")</f>
        <v/>
      </c>
      <c r="C148" s="161" t="s">
        <v>179</v>
      </c>
      <c r="D148" s="165"/>
      <c r="E148" s="165"/>
      <c r="F148" s="38" t="s">
        <v>51</v>
      </c>
      <c r="G148" s="2"/>
      <c r="H148" s="42"/>
      <c r="I148" s="5"/>
      <c r="J148" s="5"/>
      <c r="K148" s="5"/>
      <c r="L148" s="8"/>
      <c r="M148" s="8"/>
      <c r="N148" s="8"/>
      <c r="O148" s="91"/>
      <c r="P148" s="8"/>
      <c r="Q148" s="8"/>
      <c r="R148" s="64"/>
    </row>
    <row r="149" spans="2:18" s="32" customFormat="1" ht="27.6" x14ac:dyDescent="0.3">
      <c r="B149" s="7" t="str">
        <f>IF(TRIM(H149)&lt;&gt;"",COUNTA($H$66:H149)&amp;"","")</f>
        <v>55</v>
      </c>
      <c r="C149" s="161"/>
      <c r="D149" s="166"/>
      <c r="E149" s="166"/>
      <c r="F149" s="113" t="s">
        <v>117</v>
      </c>
      <c r="G149" s="1">
        <v>1</v>
      </c>
      <c r="H149" s="42">
        <v>220</v>
      </c>
      <c r="I149" s="5"/>
      <c r="J149" s="5">
        <f>G149*H149</f>
        <v>220</v>
      </c>
      <c r="K149" s="5" t="s">
        <v>46</v>
      </c>
      <c r="L149" s="130">
        <v>1.2999999999999999E-2</v>
      </c>
      <c r="M149" s="132">
        <v>53</v>
      </c>
      <c r="N149" s="126">
        <f t="shared" ref="N149" si="57">M149*L149</f>
        <v>0.68899999999999995</v>
      </c>
      <c r="O149" s="133">
        <v>0.85</v>
      </c>
      <c r="P149" s="125">
        <v>0</v>
      </c>
      <c r="Q149" s="126">
        <f t="shared" ref="Q149" si="58">P149+O149+N149</f>
        <v>1.5389999999999999</v>
      </c>
      <c r="R149" s="64">
        <f>Q149*J149</f>
        <v>338.58</v>
      </c>
    </row>
    <row r="150" spans="2:18" x14ac:dyDescent="0.3">
      <c r="B150" s="7" t="str">
        <f>IF(TRIM(H150)&lt;&gt;"",COUNTA($H$66:H150)&amp;"","")</f>
        <v/>
      </c>
      <c r="C150" s="161" t="s">
        <v>179</v>
      </c>
      <c r="D150" s="165"/>
      <c r="E150" s="165"/>
      <c r="F150" s="38" t="s">
        <v>52</v>
      </c>
      <c r="G150" s="2"/>
      <c r="H150" s="42"/>
      <c r="I150" s="5"/>
      <c r="J150" s="5"/>
      <c r="K150" s="5"/>
      <c r="L150" s="8"/>
      <c r="M150" s="8"/>
      <c r="N150" s="8"/>
      <c r="O150" s="91"/>
      <c r="P150" s="8"/>
      <c r="Q150" s="8"/>
      <c r="R150" s="64"/>
    </row>
    <row r="151" spans="2:18" s="32" customFormat="1" ht="27.6" x14ac:dyDescent="0.3">
      <c r="B151" s="7" t="str">
        <f>IF(TRIM(H151)&lt;&gt;"",COUNTA($H$66:H151)&amp;"","")</f>
        <v>56</v>
      </c>
      <c r="C151" s="161"/>
      <c r="D151" s="166"/>
      <c r="E151" s="166"/>
      <c r="F151" s="113" t="s">
        <v>118</v>
      </c>
      <c r="G151" s="1">
        <v>1</v>
      </c>
      <c r="H151" s="42">
        <v>2300</v>
      </c>
      <c r="I151" s="5"/>
      <c r="J151" s="5">
        <f>G151*H151</f>
        <v>2300</v>
      </c>
      <c r="K151" s="5" t="s">
        <v>46</v>
      </c>
      <c r="L151" s="130">
        <v>1.2999999999999999E-2</v>
      </c>
      <c r="M151" s="132">
        <v>53</v>
      </c>
      <c r="N151" s="126">
        <f t="shared" ref="N151" si="59">M151*L151</f>
        <v>0.68899999999999995</v>
      </c>
      <c r="O151" s="133">
        <v>0.85</v>
      </c>
      <c r="P151" s="125">
        <v>0</v>
      </c>
      <c r="Q151" s="126">
        <f t="shared" ref="Q151" si="60">P151+O151+N151</f>
        <v>1.5389999999999999</v>
      </c>
      <c r="R151" s="64">
        <f>Q151*J151</f>
        <v>3539.7</v>
      </c>
    </row>
    <row r="152" spans="2:18" x14ac:dyDescent="0.3">
      <c r="B152" s="7" t="str">
        <f>IF(TRIM(H152)&lt;&gt;"",COUNTA($H$66:H152)&amp;"","")</f>
        <v/>
      </c>
      <c r="C152" s="165" t="s">
        <v>179</v>
      </c>
      <c r="D152" s="165"/>
      <c r="E152" s="165"/>
      <c r="F152" s="38" t="s">
        <v>53</v>
      </c>
      <c r="G152" s="2"/>
      <c r="H152" s="42"/>
      <c r="I152" s="5"/>
      <c r="J152" s="5"/>
      <c r="K152" s="5"/>
      <c r="L152" s="8"/>
      <c r="M152" s="8"/>
      <c r="N152" s="8"/>
      <c r="O152" s="91"/>
      <c r="P152" s="8"/>
      <c r="Q152" s="8"/>
      <c r="R152" s="64"/>
    </row>
    <row r="153" spans="2:18" s="32" customFormat="1" ht="41.4" x14ac:dyDescent="0.3">
      <c r="B153" s="7" t="str">
        <f>IF(TRIM(H153)&lt;&gt;"",COUNTA($H$66:H153)&amp;"","")</f>
        <v>57</v>
      </c>
      <c r="C153" s="166"/>
      <c r="D153" s="166"/>
      <c r="E153" s="166"/>
      <c r="F153" s="113" t="s">
        <v>119</v>
      </c>
      <c r="G153" s="1">
        <v>1</v>
      </c>
      <c r="H153" s="42">
        <v>31105</v>
      </c>
      <c r="I153" s="5"/>
      <c r="J153" s="5">
        <f>G153*H153</f>
        <v>31105</v>
      </c>
      <c r="K153" s="5" t="s">
        <v>46</v>
      </c>
      <c r="L153" s="130">
        <v>1.2999999999999999E-2</v>
      </c>
      <c r="M153" s="132">
        <v>53</v>
      </c>
      <c r="N153" s="126">
        <f t="shared" ref="N153:N154" si="61">M153*L153</f>
        <v>0.68899999999999995</v>
      </c>
      <c r="O153" s="133">
        <v>0.9</v>
      </c>
      <c r="P153" s="125">
        <v>0</v>
      </c>
      <c r="Q153" s="126">
        <f t="shared" ref="Q153:Q154" si="62">P153+O153+N153</f>
        <v>1.589</v>
      </c>
      <c r="R153" s="64">
        <f t="shared" ref="R153:R154" si="63">Q153*J153</f>
        <v>49425.845000000001</v>
      </c>
    </row>
    <row r="154" spans="2:18" s="32" customFormat="1" ht="41.4" x14ac:dyDescent="0.3">
      <c r="B154" s="7" t="str">
        <f>IF(TRIM(H154)&lt;&gt;"",COUNTA($H$66:H154)&amp;"","")</f>
        <v>58</v>
      </c>
      <c r="C154" s="166"/>
      <c r="D154" s="166"/>
      <c r="E154" s="166"/>
      <c r="F154" s="113" t="s">
        <v>120</v>
      </c>
      <c r="G154" s="1">
        <v>1</v>
      </c>
      <c r="H154" s="42">
        <v>31105</v>
      </c>
      <c r="I154" s="5"/>
      <c r="J154" s="5">
        <f>G154*H154</f>
        <v>31105</v>
      </c>
      <c r="K154" s="5" t="s">
        <v>46</v>
      </c>
      <c r="L154" s="130">
        <v>1.2999999999999999E-2</v>
      </c>
      <c r="M154" s="132">
        <v>53</v>
      </c>
      <c r="N154" s="126">
        <f t="shared" si="61"/>
        <v>0.68899999999999995</v>
      </c>
      <c r="O154" s="133">
        <v>0.9</v>
      </c>
      <c r="P154" s="125">
        <v>0</v>
      </c>
      <c r="Q154" s="126">
        <f t="shared" si="62"/>
        <v>1.589</v>
      </c>
      <c r="R154" s="64">
        <f t="shared" si="63"/>
        <v>49425.845000000001</v>
      </c>
    </row>
    <row r="155" spans="2:18" x14ac:dyDescent="0.3">
      <c r="B155" s="7" t="str">
        <f>IF(TRIM(H155)&lt;&gt;"",COUNTA($H$66:H155)&amp;"","")</f>
        <v/>
      </c>
      <c r="C155" s="165" t="s">
        <v>179</v>
      </c>
      <c r="D155" s="165"/>
      <c r="E155" s="165"/>
      <c r="F155" s="38" t="s">
        <v>54</v>
      </c>
      <c r="G155" s="2"/>
      <c r="H155" s="42"/>
      <c r="I155" s="5"/>
      <c r="J155" s="5"/>
      <c r="K155" s="5"/>
      <c r="L155" s="8"/>
      <c r="M155" s="8"/>
      <c r="N155" s="8"/>
      <c r="O155" s="91"/>
      <c r="P155" s="8"/>
      <c r="Q155" s="8"/>
      <c r="R155" s="64"/>
    </row>
    <row r="156" spans="2:18" s="32" customFormat="1" ht="27.6" x14ac:dyDescent="0.3">
      <c r="B156" s="7" t="str">
        <f>IF(TRIM(H156)&lt;&gt;"",COUNTA($H$66:H156)&amp;"","")</f>
        <v>59</v>
      </c>
      <c r="C156" s="166"/>
      <c r="D156" s="166"/>
      <c r="E156" s="166"/>
      <c r="F156" s="113" t="s">
        <v>121</v>
      </c>
      <c r="G156" s="1">
        <v>1</v>
      </c>
      <c r="H156" s="42">
        <v>1410</v>
      </c>
      <c r="I156" s="5"/>
      <c r="J156" s="5">
        <f>G156*H156</f>
        <v>1410</v>
      </c>
      <c r="K156" s="5" t="s">
        <v>46</v>
      </c>
      <c r="L156" s="130">
        <v>1.2999999999999999E-2</v>
      </c>
      <c r="M156" s="132">
        <v>53</v>
      </c>
      <c r="N156" s="126">
        <f t="shared" ref="N156:N157" si="64">M156*L156</f>
        <v>0.68899999999999995</v>
      </c>
      <c r="O156" s="133">
        <v>0.85</v>
      </c>
      <c r="P156" s="125">
        <v>0</v>
      </c>
      <c r="Q156" s="126">
        <f t="shared" ref="Q156:Q157" si="65">P156+O156+N156</f>
        <v>1.5389999999999999</v>
      </c>
      <c r="R156" s="64">
        <f t="shared" ref="R156:R157" si="66">Q156*J156</f>
        <v>2169.9899999999998</v>
      </c>
    </row>
    <row r="157" spans="2:18" s="32" customFormat="1" ht="41.4" x14ac:dyDescent="0.3">
      <c r="B157" s="7" t="str">
        <f>IF(TRIM(H157)&lt;&gt;"",COUNTA($H$66:H157)&amp;"","")</f>
        <v>60</v>
      </c>
      <c r="C157" s="166"/>
      <c r="D157" s="166"/>
      <c r="E157" s="166"/>
      <c r="F157" s="113" t="s">
        <v>122</v>
      </c>
      <c r="G157" s="1">
        <v>1</v>
      </c>
      <c r="H157" s="42">
        <v>1410</v>
      </c>
      <c r="I157" s="5"/>
      <c r="J157" s="5">
        <f>G157*H157</f>
        <v>1410</v>
      </c>
      <c r="K157" s="5" t="s">
        <v>46</v>
      </c>
      <c r="L157" s="130">
        <v>1.2999999999999999E-2</v>
      </c>
      <c r="M157" s="132">
        <v>53</v>
      </c>
      <c r="N157" s="126">
        <f t="shared" si="64"/>
        <v>0.68899999999999995</v>
      </c>
      <c r="O157" s="133">
        <v>0.95</v>
      </c>
      <c r="P157" s="125">
        <v>0</v>
      </c>
      <c r="Q157" s="126">
        <f t="shared" si="65"/>
        <v>1.6389999999999998</v>
      </c>
      <c r="R157" s="64">
        <f t="shared" si="66"/>
        <v>2310.9899999999998</v>
      </c>
    </row>
    <row r="158" spans="2:18" x14ac:dyDescent="0.3">
      <c r="B158" s="7" t="str">
        <f>IF(TRIM(H158)&lt;&gt;"",COUNTA($H$66:H158)&amp;"","")</f>
        <v/>
      </c>
      <c r="C158" s="165" t="s">
        <v>179</v>
      </c>
      <c r="D158" s="165"/>
      <c r="E158" s="165"/>
      <c r="F158" s="38" t="s">
        <v>55</v>
      </c>
      <c r="G158" s="2"/>
      <c r="H158" s="42"/>
      <c r="I158" s="5"/>
      <c r="J158" s="5"/>
      <c r="K158" s="5"/>
      <c r="L158" s="8"/>
      <c r="M158" s="8"/>
      <c r="N158" s="8"/>
      <c r="O158" s="91"/>
      <c r="P158" s="8"/>
      <c r="Q158" s="8"/>
      <c r="R158" s="64"/>
    </row>
    <row r="159" spans="2:18" s="32" customFormat="1" ht="27.6" x14ac:dyDescent="0.3">
      <c r="B159" s="7" t="str">
        <f>IF(TRIM(H159)&lt;&gt;"",COUNTA($H$66:H159)&amp;"","")</f>
        <v>61</v>
      </c>
      <c r="C159" s="166"/>
      <c r="D159" s="166"/>
      <c r="E159" s="166"/>
      <c r="F159" s="113" t="s">
        <v>124</v>
      </c>
      <c r="G159" s="1">
        <v>1</v>
      </c>
      <c r="H159" s="42">
        <v>220</v>
      </c>
      <c r="I159" s="5"/>
      <c r="J159" s="5">
        <f>G159*H159</f>
        <v>220</v>
      </c>
      <c r="K159" s="5" t="s">
        <v>46</v>
      </c>
      <c r="L159" s="130">
        <v>1.2999999999999999E-2</v>
      </c>
      <c r="M159" s="132">
        <v>53</v>
      </c>
      <c r="N159" s="126">
        <f t="shared" ref="N159:N160" si="67">M159*L159</f>
        <v>0.68899999999999995</v>
      </c>
      <c r="O159" s="133">
        <v>0.85</v>
      </c>
      <c r="P159" s="125">
        <v>0</v>
      </c>
      <c r="Q159" s="126">
        <f t="shared" ref="Q159:Q160" si="68">P159+O159+N159</f>
        <v>1.5389999999999999</v>
      </c>
      <c r="R159" s="64">
        <f t="shared" ref="R159:R160" si="69">Q159*J159</f>
        <v>338.58</v>
      </c>
    </row>
    <row r="160" spans="2:18" s="32" customFormat="1" ht="41.4" x14ac:dyDescent="0.3">
      <c r="B160" s="7" t="str">
        <f>IF(TRIM(H160)&lt;&gt;"",COUNTA($H$66:H160)&amp;"","")</f>
        <v>62</v>
      </c>
      <c r="C160" s="166"/>
      <c r="D160" s="166"/>
      <c r="E160" s="166"/>
      <c r="F160" s="113" t="s">
        <v>125</v>
      </c>
      <c r="G160" s="1">
        <v>1</v>
      </c>
      <c r="H160" s="42">
        <v>220</v>
      </c>
      <c r="I160" s="5"/>
      <c r="J160" s="5">
        <f>G160*H160</f>
        <v>220</v>
      </c>
      <c r="K160" s="5" t="s">
        <v>46</v>
      </c>
      <c r="L160" s="130">
        <v>1.2999999999999999E-2</v>
      </c>
      <c r="M160" s="132">
        <v>53</v>
      </c>
      <c r="N160" s="126">
        <f t="shared" si="67"/>
        <v>0.68899999999999995</v>
      </c>
      <c r="O160" s="133">
        <v>0.95</v>
      </c>
      <c r="P160" s="125">
        <v>0</v>
      </c>
      <c r="Q160" s="126">
        <f t="shared" si="68"/>
        <v>1.6389999999999998</v>
      </c>
      <c r="R160" s="64">
        <f t="shared" si="69"/>
        <v>360.57999999999993</v>
      </c>
    </row>
    <row r="161" spans="2:18" x14ac:dyDescent="0.3">
      <c r="B161" s="7" t="str">
        <f>IF(TRIM(H161)&lt;&gt;"",COUNTA($H$66:H161)&amp;"","")</f>
        <v/>
      </c>
      <c r="C161" s="161" t="s">
        <v>179</v>
      </c>
      <c r="D161" s="165"/>
      <c r="E161" s="165"/>
      <c r="F161" s="38" t="s">
        <v>56</v>
      </c>
      <c r="G161" s="2"/>
      <c r="H161" s="42"/>
      <c r="I161" s="5"/>
      <c r="J161" s="5"/>
      <c r="K161" s="5"/>
      <c r="L161" s="8"/>
      <c r="M161" s="8"/>
      <c r="N161" s="8"/>
      <c r="O161" s="91"/>
      <c r="P161" s="8"/>
      <c r="Q161" s="8"/>
      <c r="R161" s="64"/>
    </row>
    <row r="162" spans="2:18" s="32" customFormat="1" ht="27.6" x14ac:dyDescent="0.3">
      <c r="B162" s="7" t="str">
        <f>IF(TRIM(H162)&lt;&gt;"",COUNTA($H$66:H162)&amp;"","")</f>
        <v>63</v>
      </c>
      <c r="C162" s="161"/>
      <c r="D162" s="166"/>
      <c r="E162" s="166"/>
      <c r="F162" s="113" t="s">
        <v>126</v>
      </c>
      <c r="G162" s="1">
        <v>1</v>
      </c>
      <c r="H162" s="42">
        <v>350</v>
      </c>
      <c r="I162" s="5"/>
      <c r="J162" s="5">
        <f>G162*H162</f>
        <v>350</v>
      </c>
      <c r="K162" s="5" t="s">
        <v>46</v>
      </c>
      <c r="L162" s="130">
        <v>1.2999999999999999E-2</v>
      </c>
      <c r="M162" s="132">
        <v>53</v>
      </c>
      <c r="N162" s="126">
        <f t="shared" ref="N162" si="70">M162*L162</f>
        <v>0.68899999999999995</v>
      </c>
      <c r="O162" s="133">
        <v>0.85</v>
      </c>
      <c r="P162" s="125">
        <v>0</v>
      </c>
      <c r="Q162" s="126">
        <f t="shared" ref="Q162" si="71">P162+O162+N162</f>
        <v>1.5389999999999999</v>
      </c>
      <c r="R162" s="64">
        <f t="shared" ref="R162" si="72">Q162*J162</f>
        <v>538.65</v>
      </c>
    </row>
    <row r="163" spans="2:18" x14ac:dyDescent="0.3">
      <c r="B163" s="7" t="str">
        <f>IF(TRIM(H163)&lt;&gt;"",COUNTA($H$66:H163)&amp;"","")</f>
        <v/>
      </c>
      <c r="C163" s="161" t="s">
        <v>179</v>
      </c>
      <c r="D163" s="165"/>
      <c r="E163" s="165"/>
      <c r="F163" s="38" t="s">
        <v>57</v>
      </c>
      <c r="G163" s="2"/>
      <c r="H163" s="42"/>
      <c r="I163" s="5"/>
      <c r="J163" s="5"/>
      <c r="K163" s="5"/>
      <c r="L163" s="8"/>
      <c r="M163" s="8"/>
      <c r="N163" s="8"/>
      <c r="O163" s="91"/>
      <c r="P163" s="8"/>
      <c r="Q163" s="8"/>
      <c r="R163" s="64"/>
    </row>
    <row r="164" spans="2:18" s="32" customFormat="1" ht="27.6" x14ac:dyDescent="0.3">
      <c r="B164" s="7" t="str">
        <f>IF(TRIM(H164)&lt;&gt;"",COUNTA($H$66:H164)&amp;"","")</f>
        <v>64</v>
      </c>
      <c r="C164" s="161"/>
      <c r="D164" s="166"/>
      <c r="E164" s="166"/>
      <c r="F164" s="113" t="s">
        <v>127</v>
      </c>
      <c r="G164" s="1">
        <v>1</v>
      </c>
      <c r="H164" s="42">
        <v>95</v>
      </c>
      <c r="I164" s="5"/>
      <c r="J164" s="5">
        <f>G164*H164</f>
        <v>95</v>
      </c>
      <c r="K164" s="5" t="s">
        <v>46</v>
      </c>
      <c r="L164" s="130">
        <v>1.2999999999999999E-2</v>
      </c>
      <c r="M164" s="132">
        <v>53</v>
      </c>
      <c r="N164" s="126">
        <f t="shared" ref="N164" si="73">M164*L164</f>
        <v>0.68899999999999995</v>
      </c>
      <c r="O164" s="133">
        <v>0.85</v>
      </c>
      <c r="P164" s="125">
        <v>0</v>
      </c>
      <c r="Q164" s="126">
        <f t="shared" ref="Q164" si="74">P164+O164+N164</f>
        <v>1.5389999999999999</v>
      </c>
      <c r="R164" s="64">
        <f t="shared" ref="R164" si="75">Q164*J164</f>
        <v>146.20499999999998</v>
      </c>
    </row>
    <row r="165" spans="2:18" x14ac:dyDescent="0.3">
      <c r="B165" s="7" t="str">
        <f>IF(TRIM(H165)&lt;&gt;"",COUNTA($H$66:H165)&amp;"","")</f>
        <v/>
      </c>
      <c r="C165" s="165" t="s">
        <v>179</v>
      </c>
      <c r="D165" s="165"/>
      <c r="E165" s="165"/>
      <c r="F165" s="38" t="s">
        <v>58</v>
      </c>
      <c r="G165" s="2"/>
      <c r="H165" s="42"/>
      <c r="I165" s="5"/>
      <c r="J165" s="5"/>
      <c r="K165" s="5"/>
      <c r="L165" s="8"/>
      <c r="M165" s="8"/>
      <c r="N165" s="8"/>
      <c r="O165" s="91"/>
      <c r="P165" s="8"/>
      <c r="Q165" s="8"/>
      <c r="R165" s="64"/>
    </row>
    <row r="166" spans="2:18" s="32" customFormat="1" ht="27.6" x14ac:dyDescent="0.3">
      <c r="B166" s="7" t="str">
        <f>IF(TRIM(H166)&lt;&gt;"",COUNTA($H$66:H166)&amp;"","")</f>
        <v>65</v>
      </c>
      <c r="C166" s="166"/>
      <c r="D166" s="166"/>
      <c r="E166" s="166"/>
      <c r="F166" s="113" t="s">
        <v>128</v>
      </c>
      <c r="G166" s="1">
        <v>1</v>
      </c>
      <c r="H166" s="42">
        <v>3390</v>
      </c>
      <c r="I166" s="5"/>
      <c r="J166" s="5">
        <f>G166*H166</f>
        <v>3390</v>
      </c>
      <c r="K166" s="5" t="s">
        <v>46</v>
      </c>
      <c r="L166" s="130">
        <v>1.2999999999999999E-2</v>
      </c>
      <c r="M166" s="132">
        <v>53</v>
      </c>
      <c r="N166" s="126">
        <f t="shared" ref="N166:N167" si="76">M166*L166</f>
        <v>0.68899999999999995</v>
      </c>
      <c r="O166" s="133">
        <v>0.85</v>
      </c>
      <c r="P166" s="125">
        <v>0</v>
      </c>
      <c r="Q166" s="126">
        <f t="shared" ref="Q166:Q167" si="77">P166+O166+N166</f>
        <v>1.5389999999999999</v>
      </c>
      <c r="R166" s="64">
        <f t="shared" ref="R166:R167" si="78">Q166*J166</f>
        <v>5217.21</v>
      </c>
    </row>
    <row r="167" spans="2:18" s="32" customFormat="1" ht="27.6" x14ac:dyDescent="0.3">
      <c r="B167" s="7" t="str">
        <f>IF(TRIM(H167)&lt;&gt;"",COUNTA($H$66:H167)&amp;"","")</f>
        <v>66</v>
      </c>
      <c r="C167" s="166"/>
      <c r="D167" s="166"/>
      <c r="E167" s="166"/>
      <c r="F167" s="113" t="s">
        <v>129</v>
      </c>
      <c r="G167" s="1">
        <v>1</v>
      </c>
      <c r="H167" s="42">
        <v>6775</v>
      </c>
      <c r="I167" s="5"/>
      <c r="J167" s="5">
        <f>G167*H167</f>
        <v>6775</v>
      </c>
      <c r="K167" s="5" t="s">
        <v>46</v>
      </c>
      <c r="L167" s="130">
        <v>1.2999999999999999E-2</v>
      </c>
      <c r="M167" s="132">
        <v>53</v>
      </c>
      <c r="N167" s="126">
        <f t="shared" si="76"/>
        <v>0.68899999999999995</v>
      </c>
      <c r="O167" s="133">
        <f>2*0.85</f>
        <v>1.7</v>
      </c>
      <c r="P167" s="125">
        <v>0</v>
      </c>
      <c r="Q167" s="126">
        <f t="shared" si="77"/>
        <v>2.3889999999999998</v>
      </c>
      <c r="R167" s="64">
        <f t="shared" si="78"/>
        <v>16185.474999999999</v>
      </c>
    </row>
    <row r="168" spans="2:18" x14ac:dyDescent="0.3">
      <c r="B168" s="7" t="str">
        <f>IF(TRIM(H168)&lt;&gt;"",COUNTA($H$66:H168)&amp;"","")</f>
        <v/>
      </c>
      <c r="C168" s="161" t="s">
        <v>179</v>
      </c>
      <c r="D168" s="165"/>
      <c r="E168" s="165"/>
      <c r="F168" s="38" t="s">
        <v>59</v>
      </c>
      <c r="G168" s="2"/>
      <c r="H168" s="42"/>
      <c r="I168" s="5"/>
      <c r="J168" s="5"/>
      <c r="K168" s="5"/>
      <c r="L168" s="8"/>
      <c r="M168" s="8"/>
      <c r="N168" s="8"/>
      <c r="O168" s="91"/>
      <c r="P168" s="8"/>
      <c r="Q168" s="8"/>
      <c r="R168" s="64"/>
    </row>
    <row r="169" spans="2:18" s="32" customFormat="1" ht="41.4" x14ac:dyDescent="0.3">
      <c r="B169" s="7" t="str">
        <f>IF(TRIM(H169)&lt;&gt;"",COUNTA($H$66:H169)&amp;"","")</f>
        <v>67</v>
      </c>
      <c r="C169" s="161"/>
      <c r="D169" s="166"/>
      <c r="E169" s="166"/>
      <c r="F169" s="113" t="s">
        <v>130</v>
      </c>
      <c r="G169" s="1">
        <v>1</v>
      </c>
      <c r="H169" s="42">
        <v>520</v>
      </c>
      <c r="I169" s="5"/>
      <c r="J169" s="5">
        <f>G169*H169</f>
        <v>520</v>
      </c>
      <c r="K169" s="5" t="s">
        <v>46</v>
      </c>
      <c r="L169" s="130">
        <v>1.2999999999999999E-2</v>
      </c>
      <c r="M169" s="132">
        <v>53</v>
      </c>
      <c r="N169" s="126">
        <f t="shared" ref="N169" si="79">M169*L169</f>
        <v>0.68899999999999995</v>
      </c>
      <c r="O169" s="133">
        <v>0.85</v>
      </c>
      <c r="P169" s="125">
        <v>0</v>
      </c>
      <c r="Q169" s="126">
        <f t="shared" ref="Q169" si="80">P169+O169+N169</f>
        <v>1.5389999999999999</v>
      </c>
      <c r="R169" s="64">
        <f t="shared" ref="R169" si="81">Q169*J169</f>
        <v>800.28</v>
      </c>
    </row>
    <row r="170" spans="2:18" x14ac:dyDescent="0.3">
      <c r="B170" s="7" t="str">
        <f>IF(TRIM(H170)&lt;&gt;"",COUNTA($H$66:H170)&amp;"","")</f>
        <v/>
      </c>
      <c r="C170" s="161" t="s">
        <v>179</v>
      </c>
      <c r="D170" s="165"/>
      <c r="E170" s="165"/>
      <c r="F170" s="38" t="s">
        <v>60</v>
      </c>
      <c r="G170" s="2"/>
      <c r="H170" s="42"/>
      <c r="I170" s="5"/>
      <c r="J170" s="5"/>
      <c r="K170" s="5"/>
      <c r="L170" s="8"/>
      <c r="M170" s="8"/>
      <c r="N170" s="8"/>
      <c r="O170" s="91"/>
      <c r="P170" s="8"/>
      <c r="Q170" s="8"/>
      <c r="R170" s="64"/>
    </row>
    <row r="171" spans="2:18" s="32" customFormat="1" ht="27.6" x14ac:dyDescent="0.3">
      <c r="B171" s="7" t="str">
        <f>IF(TRIM(H171)&lt;&gt;"",COUNTA($H$66:H171)&amp;"","")</f>
        <v>68</v>
      </c>
      <c r="C171" s="161"/>
      <c r="D171" s="166"/>
      <c r="E171" s="166"/>
      <c r="F171" s="113" t="s">
        <v>131</v>
      </c>
      <c r="G171" s="1">
        <v>1</v>
      </c>
      <c r="H171" s="42">
        <v>280</v>
      </c>
      <c r="I171" s="5"/>
      <c r="J171" s="5">
        <f>G171*H171</f>
        <v>280</v>
      </c>
      <c r="K171" s="5" t="s">
        <v>46</v>
      </c>
      <c r="L171" s="130">
        <v>1.2999999999999999E-2</v>
      </c>
      <c r="M171" s="132">
        <v>53</v>
      </c>
      <c r="N171" s="126">
        <f t="shared" ref="N171" si="82">M171*L171</f>
        <v>0.68899999999999995</v>
      </c>
      <c r="O171" s="133">
        <v>0.85</v>
      </c>
      <c r="P171" s="125">
        <v>0</v>
      </c>
      <c r="Q171" s="126">
        <f t="shared" ref="Q171" si="83">P171+O171+N171</f>
        <v>1.5389999999999999</v>
      </c>
      <c r="R171" s="64">
        <f t="shared" ref="R171" si="84">Q171*J171</f>
        <v>430.91999999999996</v>
      </c>
    </row>
    <row r="172" spans="2:18" x14ac:dyDescent="0.3">
      <c r="B172" s="7" t="str">
        <f>IF(TRIM(H172)&lt;&gt;"",COUNTA($H$66:H172)&amp;"","")</f>
        <v/>
      </c>
      <c r="C172" s="161" t="s">
        <v>179</v>
      </c>
      <c r="D172" s="165"/>
      <c r="E172" s="165"/>
      <c r="F172" s="38" t="s">
        <v>61</v>
      </c>
      <c r="G172" s="2"/>
      <c r="H172" s="42"/>
      <c r="I172" s="5"/>
      <c r="J172" s="5"/>
      <c r="K172" s="5"/>
      <c r="L172" s="8"/>
      <c r="M172" s="8"/>
      <c r="N172" s="8"/>
      <c r="O172" s="91"/>
      <c r="P172" s="8"/>
      <c r="Q172" s="8"/>
      <c r="R172" s="64"/>
    </row>
    <row r="173" spans="2:18" s="32" customFormat="1" ht="27.6" x14ac:dyDescent="0.3">
      <c r="B173" s="7" t="str">
        <f>IF(TRIM(H173)&lt;&gt;"",COUNTA($H$66:H173)&amp;"","")</f>
        <v>69</v>
      </c>
      <c r="C173" s="161"/>
      <c r="D173" s="166"/>
      <c r="E173" s="166"/>
      <c r="F173" s="113" t="s">
        <v>132</v>
      </c>
      <c r="G173" s="1">
        <v>1</v>
      </c>
      <c r="H173" s="42">
        <v>265</v>
      </c>
      <c r="I173" s="5"/>
      <c r="J173" s="5">
        <f>G173*H173</f>
        <v>265</v>
      </c>
      <c r="K173" s="5" t="s">
        <v>46</v>
      </c>
      <c r="L173" s="130">
        <v>1.2999999999999999E-2</v>
      </c>
      <c r="M173" s="132">
        <v>53</v>
      </c>
      <c r="N173" s="126">
        <f t="shared" ref="N173" si="85">M173*L173</f>
        <v>0.68899999999999995</v>
      </c>
      <c r="O173" s="133">
        <f>2*0.85</f>
        <v>1.7</v>
      </c>
      <c r="P173" s="125">
        <v>0</v>
      </c>
      <c r="Q173" s="126">
        <f t="shared" ref="Q173" si="86">P173+O173+N173</f>
        <v>2.3889999999999998</v>
      </c>
      <c r="R173" s="64">
        <f t="shared" ref="R173" si="87">Q173*J173</f>
        <v>633.08499999999992</v>
      </c>
    </row>
    <row r="174" spans="2:18" x14ac:dyDescent="0.3">
      <c r="B174" s="7" t="str">
        <f>IF(TRIM(H174)&lt;&gt;"",COUNTA($H$66:H174)&amp;"","")</f>
        <v/>
      </c>
      <c r="C174" s="161" t="s">
        <v>179</v>
      </c>
      <c r="D174" s="165"/>
      <c r="E174" s="165"/>
      <c r="F174" s="38" t="s">
        <v>62</v>
      </c>
      <c r="G174" s="2"/>
      <c r="H174" s="42"/>
      <c r="I174" s="5"/>
      <c r="J174" s="5"/>
      <c r="K174" s="5"/>
      <c r="L174" s="8"/>
      <c r="M174" s="8"/>
      <c r="N174" s="8"/>
      <c r="O174" s="91"/>
      <c r="P174" s="8"/>
      <c r="Q174" s="8"/>
      <c r="R174" s="64"/>
    </row>
    <row r="175" spans="2:18" s="32" customFormat="1" ht="27.6" x14ac:dyDescent="0.3">
      <c r="B175" s="7" t="str">
        <f>IF(TRIM(H175)&lt;&gt;"",COUNTA($H$66:H175)&amp;"","")</f>
        <v>70</v>
      </c>
      <c r="C175" s="161"/>
      <c r="D175" s="166"/>
      <c r="E175" s="166"/>
      <c r="F175" s="113" t="s">
        <v>133</v>
      </c>
      <c r="G175" s="1">
        <v>1</v>
      </c>
      <c r="H175" s="42">
        <v>1530</v>
      </c>
      <c r="I175" s="5"/>
      <c r="J175" s="5">
        <f>G175*H175</f>
        <v>1530</v>
      </c>
      <c r="K175" s="5" t="s">
        <v>46</v>
      </c>
      <c r="L175" s="130">
        <v>1.2999999999999999E-2</v>
      </c>
      <c r="M175" s="132">
        <v>53</v>
      </c>
      <c r="N175" s="126">
        <f t="shared" ref="N175" si="88">M175*L175</f>
        <v>0.68899999999999995</v>
      </c>
      <c r="O175" s="133">
        <v>0.85</v>
      </c>
      <c r="P175" s="125">
        <v>0</v>
      </c>
      <c r="Q175" s="126">
        <f t="shared" ref="Q175" si="89">P175+O175+N175</f>
        <v>1.5389999999999999</v>
      </c>
      <c r="R175" s="64">
        <f t="shared" ref="R175" si="90">Q175*J175</f>
        <v>2354.67</v>
      </c>
    </row>
    <row r="176" spans="2:18" x14ac:dyDescent="0.3">
      <c r="B176" s="7" t="str">
        <f>IF(TRIM(H176)&lt;&gt;"",COUNTA($H$66:H176)&amp;"","")</f>
        <v/>
      </c>
      <c r="C176" s="161" t="s">
        <v>179</v>
      </c>
      <c r="D176" s="165"/>
      <c r="E176" s="165"/>
      <c r="F176" s="38" t="s">
        <v>63</v>
      </c>
      <c r="G176" s="2"/>
      <c r="H176" s="42"/>
      <c r="I176" s="5"/>
      <c r="J176" s="5"/>
      <c r="K176" s="5"/>
      <c r="L176" s="8"/>
      <c r="M176" s="8"/>
      <c r="N176" s="8"/>
      <c r="O176" s="91"/>
      <c r="P176" s="8"/>
      <c r="Q176" s="8"/>
      <c r="R176" s="64"/>
    </row>
    <row r="177" spans="2:18" s="32" customFormat="1" ht="27.6" x14ac:dyDescent="0.3">
      <c r="B177" s="7" t="str">
        <f>IF(TRIM(H177)&lt;&gt;"",COUNTA($H$66:H177)&amp;"","")</f>
        <v>71</v>
      </c>
      <c r="C177" s="161"/>
      <c r="D177" s="166"/>
      <c r="E177" s="166"/>
      <c r="F177" s="113" t="s">
        <v>134</v>
      </c>
      <c r="G177" s="1">
        <v>1</v>
      </c>
      <c r="H177" s="42">
        <v>223270</v>
      </c>
      <c r="I177" s="5"/>
      <c r="J177" s="5">
        <f>G177*H177</f>
        <v>223270</v>
      </c>
      <c r="K177" s="5" t="s">
        <v>46</v>
      </c>
      <c r="L177" s="130">
        <v>1.2999999999999999E-2</v>
      </c>
      <c r="M177" s="132">
        <v>53</v>
      </c>
      <c r="N177" s="126">
        <f t="shared" ref="N177" si="91">M177*L177</f>
        <v>0.68899999999999995</v>
      </c>
      <c r="O177" s="133">
        <v>0.85</v>
      </c>
      <c r="P177" s="125">
        <v>0</v>
      </c>
      <c r="Q177" s="126">
        <f t="shared" ref="Q177" si="92">P177+O177+N177</f>
        <v>1.5389999999999999</v>
      </c>
      <c r="R177" s="64">
        <f t="shared" ref="R177" si="93">Q177*J177</f>
        <v>343612.52999999997</v>
      </c>
    </row>
    <row r="178" spans="2:18" ht="27.6" x14ac:dyDescent="0.3">
      <c r="B178" s="7" t="str">
        <f>IF(TRIM(H178)&lt;&gt;"",COUNTA($H$66:H178)&amp;"","")</f>
        <v/>
      </c>
      <c r="C178" s="161" t="s">
        <v>179</v>
      </c>
      <c r="D178" s="165"/>
      <c r="E178" s="165"/>
      <c r="F178" s="38" t="s">
        <v>64</v>
      </c>
      <c r="G178" s="2"/>
      <c r="H178" s="42"/>
      <c r="I178" s="5"/>
      <c r="J178" s="5"/>
      <c r="K178" s="5"/>
      <c r="L178" s="8"/>
      <c r="M178" s="8"/>
      <c r="N178" s="8"/>
      <c r="O178" s="91"/>
      <c r="P178" s="8"/>
      <c r="Q178" s="8"/>
      <c r="R178" s="64"/>
    </row>
    <row r="179" spans="2:18" s="32" customFormat="1" ht="27.6" x14ac:dyDescent="0.3">
      <c r="B179" s="7" t="str">
        <f>IF(TRIM(H179)&lt;&gt;"",COUNTA($H$66:H179)&amp;"","")</f>
        <v>72</v>
      </c>
      <c r="C179" s="161"/>
      <c r="D179" s="166"/>
      <c r="E179" s="166"/>
      <c r="F179" s="113" t="s">
        <v>135</v>
      </c>
      <c r="G179" s="1">
        <v>1</v>
      </c>
      <c r="H179" s="42">
        <v>7015</v>
      </c>
      <c r="I179" s="5"/>
      <c r="J179" s="5">
        <f>G179*H179</f>
        <v>7015</v>
      </c>
      <c r="K179" s="5" t="s">
        <v>46</v>
      </c>
      <c r="L179" s="130">
        <v>1.2999999999999999E-2</v>
      </c>
      <c r="M179" s="132">
        <v>53</v>
      </c>
      <c r="N179" s="126">
        <f t="shared" ref="N179" si="94">M179*L179</f>
        <v>0.68899999999999995</v>
      </c>
      <c r="O179" s="133">
        <v>0.85</v>
      </c>
      <c r="P179" s="125">
        <v>0</v>
      </c>
      <c r="Q179" s="126">
        <f t="shared" ref="Q179" si="95">P179+O179+N179</f>
        <v>1.5389999999999999</v>
      </c>
      <c r="R179" s="64">
        <f t="shared" ref="R179" si="96">Q179*J179</f>
        <v>10796.084999999999</v>
      </c>
    </row>
    <row r="180" spans="2:18" ht="27.6" x14ac:dyDescent="0.3">
      <c r="B180" s="7" t="str">
        <f>IF(TRIM(H180)&lt;&gt;"",COUNTA($H$66:H180)&amp;"","")</f>
        <v/>
      </c>
      <c r="C180" s="161" t="s">
        <v>179</v>
      </c>
      <c r="D180" s="165"/>
      <c r="E180" s="165"/>
      <c r="F180" s="38" t="s">
        <v>65</v>
      </c>
      <c r="G180" s="2"/>
      <c r="H180" s="42"/>
      <c r="I180" s="5"/>
      <c r="J180" s="5"/>
      <c r="K180" s="5"/>
      <c r="L180" s="8"/>
      <c r="M180" s="8"/>
      <c r="N180" s="8"/>
      <c r="O180" s="91"/>
      <c r="P180" s="8"/>
      <c r="Q180" s="8"/>
      <c r="R180" s="64"/>
    </row>
    <row r="181" spans="2:18" s="32" customFormat="1" ht="27.6" x14ac:dyDescent="0.3">
      <c r="B181" s="7" t="str">
        <f>IF(TRIM(H181)&lt;&gt;"",COUNTA($H$66:H181)&amp;"","")</f>
        <v>73</v>
      </c>
      <c r="C181" s="161"/>
      <c r="D181" s="166"/>
      <c r="E181" s="166"/>
      <c r="F181" s="113" t="s">
        <v>136</v>
      </c>
      <c r="G181" s="1">
        <v>1</v>
      </c>
      <c r="H181" s="42">
        <v>6135</v>
      </c>
      <c r="I181" s="5"/>
      <c r="J181" s="5">
        <f>G181*H181</f>
        <v>6135</v>
      </c>
      <c r="K181" s="5" t="s">
        <v>46</v>
      </c>
      <c r="L181" s="130">
        <v>1.2999999999999999E-2</v>
      </c>
      <c r="M181" s="132">
        <v>53</v>
      </c>
      <c r="N181" s="126">
        <f t="shared" ref="N181" si="97">M181*L181</f>
        <v>0.68899999999999995</v>
      </c>
      <c r="O181" s="133">
        <v>0.85</v>
      </c>
      <c r="P181" s="125">
        <v>0</v>
      </c>
      <c r="Q181" s="126">
        <f t="shared" ref="Q181" si="98">P181+O181+N181</f>
        <v>1.5389999999999999</v>
      </c>
      <c r="R181" s="64">
        <f t="shared" ref="R181" si="99">Q181*J181</f>
        <v>9441.7649999999994</v>
      </c>
    </row>
    <row r="182" spans="2:18" x14ac:dyDescent="0.3">
      <c r="B182" s="19" t="str">
        <f>IF(TRIM(H182)&lt;&gt;"",COUNTA($H$66:H182)&amp;"","")</f>
        <v/>
      </c>
      <c r="C182" s="20"/>
      <c r="D182" s="30"/>
      <c r="E182" s="4">
        <v>99100</v>
      </c>
      <c r="F182" s="31" t="s">
        <v>14</v>
      </c>
      <c r="G182" s="48"/>
      <c r="H182" s="117"/>
      <c r="I182" s="20"/>
      <c r="J182" s="20"/>
      <c r="K182" s="20"/>
      <c r="L182" s="20"/>
      <c r="M182" s="20"/>
      <c r="N182" s="20"/>
      <c r="O182" s="95"/>
      <c r="P182" s="20"/>
      <c r="Q182" s="20"/>
      <c r="R182" s="63"/>
    </row>
    <row r="183" spans="2:18" s="53" customFormat="1" ht="14.25" customHeight="1" x14ac:dyDescent="0.3">
      <c r="B183" s="54" t="str">
        <f>IF(TRIM(H183)&lt;&gt;"",COUNTA($H$66:H183)&amp;"","")</f>
        <v>74</v>
      </c>
      <c r="C183" s="158" t="s">
        <v>180</v>
      </c>
      <c r="D183" s="158"/>
      <c r="E183" s="158"/>
      <c r="F183" s="113" t="s">
        <v>81</v>
      </c>
      <c r="G183" s="1">
        <v>1</v>
      </c>
      <c r="H183" s="44">
        <v>56844</v>
      </c>
      <c r="I183" s="137"/>
      <c r="J183" s="5">
        <f>G183*H183</f>
        <v>56844</v>
      </c>
      <c r="K183" s="6" t="s">
        <v>46</v>
      </c>
      <c r="L183" s="130">
        <v>3.5000000000000003E-2</v>
      </c>
      <c r="M183" s="132">
        <v>53</v>
      </c>
      <c r="N183" s="126">
        <f t="shared" ref="N183" si="100">M183*L183</f>
        <v>1.8550000000000002</v>
      </c>
      <c r="O183" s="133">
        <v>0.53</v>
      </c>
      <c r="P183" s="125">
        <v>0</v>
      </c>
      <c r="Q183" s="126">
        <f t="shared" ref="Q183" si="101">P183+O183+N183</f>
        <v>2.3850000000000002</v>
      </c>
      <c r="R183" s="64">
        <f>Q183*J183</f>
        <v>135572.94</v>
      </c>
    </row>
    <row r="184" spans="2:18" s="53" customFormat="1" x14ac:dyDescent="0.3">
      <c r="B184" s="54" t="str">
        <f>IF(TRIM(H184)&lt;&gt;"",COUNTA($H$66:H184)&amp;"","")</f>
        <v>75</v>
      </c>
      <c r="C184" s="159"/>
      <c r="D184" s="159"/>
      <c r="E184" s="159"/>
      <c r="F184" s="113" t="s">
        <v>82</v>
      </c>
      <c r="G184" s="1">
        <v>1</v>
      </c>
      <c r="H184" s="44">
        <v>357895</v>
      </c>
      <c r="I184" s="123"/>
      <c r="J184" s="5">
        <f>G184*H184</f>
        <v>357895</v>
      </c>
      <c r="K184" s="123" t="s">
        <v>46</v>
      </c>
      <c r="L184" s="111">
        <v>2.3E-2</v>
      </c>
      <c r="M184" s="132">
        <v>53</v>
      </c>
      <c r="N184" s="126">
        <f t="shared" ref="N184" si="102">M184*L184</f>
        <v>1.2190000000000001</v>
      </c>
      <c r="O184" s="127">
        <v>0.23</v>
      </c>
      <c r="P184" s="125">
        <v>0</v>
      </c>
      <c r="Q184" s="126">
        <f t="shared" ref="Q184" si="103">P184+O184+N184</f>
        <v>1.4490000000000001</v>
      </c>
      <c r="R184" s="64">
        <f>Q184*J184</f>
        <v>518589.85500000004</v>
      </c>
    </row>
    <row r="185" spans="2:18" s="53" customFormat="1" x14ac:dyDescent="0.3">
      <c r="B185" s="54" t="str">
        <f>IF(TRIM(H185)&lt;&gt;"",COUNTA($H$66:H185)&amp;"","")</f>
        <v>76</v>
      </c>
      <c r="C185" s="159"/>
      <c r="D185" s="159"/>
      <c r="E185" s="159"/>
      <c r="F185" s="60" t="s">
        <v>84</v>
      </c>
      <c r="G185" s="1">
        <v>1</v>
      </c>
      <c r="H185" s="44">
        <v>105282</v>
      </c>
      <c r="I185" s="123"/>
      <c r="J185" s="5">
        <f>G185*H185</f>
        <v>105282</v>
      </c>
      <c r="K185" s="123" t="s">
        <v>46</v>
      </c>
      <c r="L185" s="111">
        <v>2.3E-2</v>
      </c>
      <c r="M185" s="132">
        <v>53</v>
      </c>
      <c r="N185" s="126">
        <f t="shared" ref="N185" si="104">M185*L185</f>
        <v>1.2190000000000001</v>
      </c>
      <c r="O185" s="127">
        <v>0.23</v>
      </c>
      <c r="P185" s="125">
        <v>0</v>
      </c>
      <c r="Q185" s="126">
        <f t="shared" ref="Q185" si="105">P185+O185+N185</f>
        <v>1.4490000000000001</v>
      </c>
      <c r="R185" s="64">
        <f>Q185*J185</f>
        <v>152553.61800000002</v>
      </c>
    </row>
    <row r="186" spans="2:18" s="53" customFormat="1" x14ac:dyDescent="0.3">
      <c r="B186" s="54" t="str">
        <f>IF(TRIM(H186)&lt;&gt;"",COUNTA($H$66:H186)&amp;"","")</f>
        <v/>
      </c>
      <c r="C186" s="159"/>
      <c r="D186" s="159"/>
      <c r="E186" s="159"/>
      <c r="F186" s="38" t="s">
        <v>85</v>
      </c>
      <c r="G186" s="138"/>
      <c r="H186" s="44"/>
      <c r="I186" s="137"/>
      <c r="J186" s="5"/>
      <c r="K186" s="6"/>
      <c r="L186" s="139"/>
      <c r="M186" s="132"/>
      <c r="N186" s="134"/>
      <c r="O186" s="137"/>
      <c r="P186" s="135"/>
      <c r="Q186" s="134"/>
      <c r="R186" s="65"/>
    </row>
    <row r="187" spans="2:18" s="53" customFormat="1" x14ac:dyDescent="0.3">
      <c r="B187" s="54" t="str">
        <f>IF(TRIM(H187)&lt;&gt;"",COUNTA($H$66:H187)&amp;"","")</f>
        <v>77</v>
      </c>
      <c r="C187" s="159"/>
      <c r="D187" s="159"/>
      <c r="E187" s="159"/>
      <c r="F187" s="60" t="s">
        <v>86</v>
      </c>
      <c r="G187" s="1">
        <v>1</v>
      </c>
      <c r="H187" s="122">
        <v>31153</v>
      </c>
      <c r="I187" s="123"/>
      <c r="J187" s="5">
        <f>G187*H187</f>
        <v>31153</v>
      </c>
      <c r="K187" s="123" t="s">
        <v>46</v>
      </c>
      <c r="L187" s="124">
        <v>3.2000000000000001E-2</v>
      </c>
      <c r="M187" s="132">
        <v>53</v>
      </c>
      <c r="N187" s="127">
        <f t="shared" ref="N187:N188" si="106">M187*L187</f>
        <v>1.696</v>
      </c>
      <c r="O187" s="127">
        <v>0.32</v>
      </c>
      <c r="P187" s="125">
        <v>0</v>
      </c>
      <c r="Q187" s="126">
        <f t="shared" ref="Q187" si="107">(P187+O187+N187)</f>
        <v>2.016</v>
      </c>
      <c r="R187" s="64">
        <f>Q187*J187</f>
        <v>62804.448000000004</v>
      </c>
    </row>
    <row r="188" spans="2:18" s="53" customFormat="1" ht="15" customHeight="1" x14ac:dyDescent="0.3">
      <c r="B188" s="54" t="str">
        <f>IF(TRIM(H188)&lt;&gt;"",COUNTA($H$66:H188)&amp;"","")</f>
        <v>78</v>
      </c>
      <c r="C188" s="159"/>
      <c r="D188" s="159"/>
      <c r="E188" s="159"/>
      <c r="F188" s="119" t="s">
        <v>83</v>
      </c>
      <c r="G188" s="1">
        <v>1</v>
      </c>
      <c r="H188" s="122">
        <v>1195</v>
      </c>
      <c r="I188" s="123"/>
      <c r="J188" s="5">
        <f t="shared" ref="J188:J191" si="108">G188*H188</f>
        <v>1195</v>
      </c>
      <c r="K188" s="123" t="s">
        <v>74</v>
      </c>
      <c r="L188" s="130">
        <f>(0.035*3.5)</f>
        <v>0.12250000000000001</v>
      </c>
      <c r="M188" s="132">
        <v>53</v>
      </c>
      <c r="N188" s="126">
        <f t="shared" si="106"/>
        <v>6.4925000000000006</v>
      </c>
      <c r="O188" s="133">
        <f>(0.53*3.5)</f>
        <v>1.855</v>
      </c>
      <c r="P188" s="125">
        <v>0</v>
      </c>
      <c r="Q188" s="126">
        <f t="shared" ref="Q188" si="109">P188+O188+N188</f>
        <v>8.3475000000000001</v>
      </c>
      <c r="R188" s="64">
        <f>Q188*J188</f>
        <v>9975.2625000000007</v>
      </c>
    </row>
    <row r="189" spans="2:18" s="53" customFormat="1" x14ac:dyDescent="0.3">
      <c r="B189" s="54" t="str">
        <f>IF(TRIM(H189)&lt;&gt;"",COUNTA($H$66:H189)&amp;"","")</f>
        <v>79</v>
      </c>
      <c r="C189" s="159"/>
      <c r="D189" s="159"/>
      <c r="E189" s="159"/>
      <c r="F189" s="119" t="s">
        <v>87</v>
      </c>
      <c r="G189" s="1">
        <v>1</v>
      </c>
      <c r="H189" s="122">
        <v>2897</v>
      </c>
      <c r="I189" s="123"/>
      <c r="J189" s="5">
        <f t="shared" si="108"/>
        <v>2897</v>
      </c>
      <c r="K189" s="123" t="s">
        <v>74</v>
      </c>
      <c r="L189" s="130">
        <f>(0.035*0.5)</f>
        <v>1.7500000000000002E-2</v>
      </c>
      <c r="M189" s="132">
        <v>53</v>
      </c>
      <c r="N189" s="126">
        <f t="shared" ref="N189" si="110">M189*L189</f>
        <v>0.9275000000000001</v>
      </c>
      <c r="O189" s="133">
        <f>(0.53*0.5)</f>
        <v>0.26500000000000001</v>
      </c>
      <c r="P189" s="125">
        <v>0</v>
      </c>
      <c r="Q189" s="126">
        <f t="shared" ref="Q189" si="111">P189+O189+N189</f>
        <v>1.1925000000000001</v>
      </c>
      <c r="R189" s="64">
        <f>Q189*J189</f>
        <v>3454.6725000000001</v>
      </c>
    </row>
    <row r="190" spans="2:18" s="53" customFormat="1" x14ac:dyDescent="0.3">
      <c r="B190" s="54" t="str">
        <f>IF(TRIM(H190)&lt;&gt;"",COUNTA($H$66:H190)&amp;"","")</f>
        <v>80</v>
      </c>
      <c r="C190" s="159"/>
      <c r="D190" s="159"/>
      <c r="E190" s="159"/>
      <c r="F190" s="119" t="s">
        <v>88</v>
      </c>
      <c r="G190" s="1">
        <v>1</v>
      </c>
      <c r="H190" s="122">
        <v>1575</v>
      </c>
      <c r="I190" s="123"/>
      <c r="J190" s="5">
        <f t="shared" si="108"/>
        <v>1575</v>
      </c>
      <c r="K190" s="123" t="s">
        <v>74</v>
      </c>
      <c r="L190" s="130">
        <f>(0.035*0.666)</f>
        <v>2.3310000000000004E-2</v>
      </c>
      <c r="M190" s="132">
        <v>53</v>
      </c>
      <c r="N190" s="126">
        <f t="shared" ref="N190" si="112">M190*L190</f>
        <v>1.2354300000000003</v>
      </c>
      <c r="O190" s="133">
        <f>(0.53*0.666)</f>
        <v>0.35298000000000002</v>
      </c>
      <c r="P190" s="125">
        <v>0</v>
      </c>
      <c r="Q190" s="126">
        <f t="shared" ref="Q190" si="113">P190+O190+N190</f>
        <v>1.5884100000000003</v>
      </c>
      <c r="R190" s="64">
        <f>Q190*J190</f>
        <v>2501.7457500000005</v>
      </c>
    </row>
    <row r="191" spans="2:18" s="53" customFormat="1" x14ac:dyDescent="0.3">
      <c r="B191" s="54" t="str">
        <f>IF(TRIM(H191)&lt;&gt;"",COUNTA($H$66:H191)&amp;"","")</f>
        <v>81</v>
      </c>
      <c r="C191" s="160"/>
      <c r="D191" s="160"/>
      <c r="E191" s="160"/>
      <c r="F191" s="119" t="s">
        <v>89</v>
      </c>
      <c r="G191" s="1">
        <v>1</v>
      </c>
      <c r="H191" s="122">
        <v>9030</v>
      </c>
      <c r="I191" s="123"/>
      <c r="J191" s="5">
        <f t="shared" si="108"/>
        <v>9030</v>
      </c>
      <c r="K191" s="123" t="s">
        <v>74</v>
      </c>
      <c r="L191" s="130">
        <f>(0.035*0.333)</f>
        <v>1.1655000000000002E-2</v>
      </c>
      <c r="M191" s="132">
        <v>53</v>
      </c>
      <c r="N191" s="126">
        <f t="shared" ref="N191" si="114">M191*L191</f>
        <v>0.61771500000000013</v>
      </c>
      <c r="O191" s="133">
        <f>(0.53*0.333)</f>
        <v>0.17649000000000001</v>
      </c>
      <c r="P191" s="125">
        <v>0</v>
      </c>
      <c r="Q191" s="126">
        <f t="shared" ref="Q191" si="115">P191+O191+N191</f>
        <v>0.79420500000000016</v>
      </c>
      <c r="R191" s="64">
        <f>Q191*J191</f>
        <v>7171.671150000001</v>
      </c>
    </row>
    <row r="192" spans="2:18" ht="14.4" thickBot="1" x14ac:dyDescent="0.35">
      <c r="B192" s="7" t="str">
        <f>IF(TRIM(H192)&lt;&gt;"",COUNTA($H$66:H192)&amp;"","")</f>
        <v/>
      </c>
      <c r="C192" s="1"/>
      <c r="D192" s="1"/>
      <c r="E192" s="1"/>
      <c r="F192" s="24" t="s">
        <v>7</v>
      </c>
      <c r="G192" s="45"/>
      <c r="H192" s="49"/>
      <c r="I192" s="34"/>
      <c r="J192" s="34"/>
      <c r="K192" s="34"/>
      <c r="L192" s="51"/>
      <c r="M192" s="51"/>
      <c r="N192" s="26"/>
      <c r="O192" s="92"/>
      <c r="P192" s="51"/>
      <c r="Q192" s="26"/>
      <c r="R192" s="66">
        <f>SUM(R129:R191)</f>
        <v>2666547.5728999996</v>
      </c>
    </row>
    <row r="193" spans="2:18" x14ac:dyDescent="0.3">
      <c r="B193" s="7" t="str">
        <f>IF(TRIM(H193)&lt;&gt;"",COUNTA($H$66:H193)&amp;"","")</f>
        <v/>
      </c>
      <c r="C193" s="1"/>
      <c r="D193" s="1"/>
      <c r="E193" s="1"/>
      <c r="F193" s="24"/>
      <c r="G193" s="116"/>
      <c r="H193" s="50"/>
      <c r="I193" s="35"/>
      <c r="J193" s="35"/>
      <c r="K193" s="35"/>
      <c r="L193" s="52"/>
      <c r="M193" s="52"/>
      <c r="N193" s="36"/>
      <c r="O193" s="93"/>
      <c r="P193" s="52"/>
      <c r="Q193" s="36"/>
      <c r="R193" s="68"/>
    </row>
    <row r="194" spans="2:18" x14ac:dyDescent="0.3">
      <c r="B194" s="7" t="str">
        <f>IF(TRIM(H194)&lt;&gt;"",COUNTA($H$66:H194)&amp;"","")</f>
        <v/>
      </c>
      <c r="C194" s="1"/>
      <c r="D194" s="1"/>
      <c r="E194" s="1"/>
      <c r="F194" s="24"/>
      <c r="G194" s="24"/>
      <c r="H194" s="42"/>
      <c r="I194" s="5"/>
      <c r="J194" s="5"/>
      <c r="K194" s="5"/>
      <c r="L194" s="8"/>
      <c r="M194" s="8"/>
      <c r="N194" s="37"/>
      <c r="O194" s="94"/>
      <c r="P194" s="8"/>
      <c r="Q194" s="37"/>
      <c r="R194" s="69"/>
    </row>
    <row r="195" spans="2:18" x14ac:dyDescent="0.3">
      <c r="B195" s="19" t="str">
        <f>IF(TRIM(H195)&lt;&gt;"",COUNTA($H$66:H195)&amp;"","")</f>
        <v/>
      </c>
      <c r="C195" s="20"/>
      <c r="D195" s="20"/>
      <c r="E195" s="20"/>
      <c r="F195" s="118" t="s">
        <v>151</v>
      </c>
      <c r="G195" s="48"/>
      <c r="H195" s="117"/>
      <c r="I195" s="20"/>
      <c r="J195" s="20"/>
      <c r="K195" s="20"/>
      <c r="L195" s="20"/>
      <c r="M195" s="20"/>
      <c r="N195" s="20"/>
      <c r="O195" s="95"/>
      <c r="P195" s="20"/>
      <c r="Q195" s="20"/>
      <c r="R195" s="63"/>
    </row>
    <row r="196" spans="2:18" x14ac:dyDescent="0.3">
      <c r="B196" s="19" t="str">
        <f>IF(TRIM(H196)&lt;&gt;"",COUNTA($H$66:H196)&amp;"","")</f>
        <v/>
      </c>
      <c r="C196" s="20"/>
      <c r="D196" s="20"/>
      <c r="E196" s="4">
        <v>40000</v>
      </c>
      <c r="F196" s="3" t="s">
        <v>12</v>
      </c>
      <c r="G196" s="48"/>
      <c r="H196" s="117"/>
      <c r="I196" s="20"/>
      <c r="J196" s="20"/>
      <c r="K196" s="20"/>
      <c r="L196" s="20"/>
      <c r="M196" s="20"/>
      <c r="N196" s="20"/>
      <c r="O196" s="95"/>
      <c r="P196" s="20"/>
      <c r="Q196" s="20"/>
      <c r="R196" s="63"/>
    </row>
    <row r="197" spans="2:18" x14ac:dyDescent="0.3">
      <c r="B197" s="19" t="str">
        <f>IF(TRIM(H197)&lt;&gt;"",COUNTA($H$66:H197)&amp;"","")</f>
        <v/>
      </c>
      <c r="C197" s="20"/>
      <c r="D197" s="30"/>
      <c r="E197" s="4">
        <v>42000</v>
      </c>
      <c r="F197" s="31" t="s">
        <v>13</v>
      </c>
      <c r="G197" s="48"/>
      <c r="H197" s="117"/>
      <c r="I197" s="20"/>
      <c r="J197" s="20"/>
      <c r="K197" s="20"/>
      <c r="L197" s="20"/>
      <c r="M197" s="20"/>
      <c r="N197" s="20"/>
      <c r="O197" s="95"/>
      <c r="P197" s="20"/>
      <c r="Q197" s="20"/>
      <c r="R197" s="63"/>
    </row>
    <row r="198" spans="2:18" x14ac:dyDescent="0.3">
      <c r="B198" s="7" t="str">
        <f>IF(TRIM(H198)&lt;&gt;"",COUNTA($H$66:H198)&amp;"","")</f>
        <v>82</v>
      </c>
      <c r="C198" s="158" t="s">
        <v>181</v>
      </c>
      <c r="D198" s="165"/>
      <c r="E198" s="165"/>
      <c r="F198" s="119" t="s">
        <v>72</v>
      </c>
      <c r="G198" s="1">
        <v>16</v>
      </c>
      <c r="H198" s="122">
        <v>2130</v>
      </c>
      <c r="I198" s="123"/>
      <c r="J198" s="5">
        <f t="shared" ref="J198:J201" si="116">G198*H198</f>
        <v>34080</v>
      </c>
      <c r="K198" s="123" t="s">
        <v>46</v>
      </c>
      <c r="L198" s="124">
        <v>0.38100000000000001</v>
      </c>
      <c r="M198" s="128">
        <v>53</v>
      </c>
      <c r="N198" s="126">
        <f t="shared" ref="N198:N200" si="117">M198*L198</f>
        <v>20.193000000000001</v>
      </c>
      <c r="O198" s="127">
        <v>9.57</v>
      </c>
      <c r="P198" s="125">
        <v>0</v>
      </c>
      <c r="Q198" s="126">
        <f t="shared" ref="Q198:Q200" si="118">(P198+O198+N198)*1.4</f>
        <v>41.668199999999999</v>
      </c>
      <c r="R198" s="64">
        <f t="shared" ref="R198:R200" si="119">Q198*J198</f>
        <v>1420052.2560000001</v>
      </c>
    </row>
    <row r="199" spans="2:18" s="32" customFormat="1" x14ac:dyDescent="0.3">
      <c r="B199" s="7" t="str">
        <f>IF(TRIM(H199)&lt;&gt;"",COUNTA($H$66:H199)&amp;"","")</f>
        <v>83</v>
      </c>
      <c r="C199" s="166"/>
      <c r="D199" s="166"/>
      <c r="E199" s="166"/>
      <c r="F199" s="119" t="s">
        <v>73</v>
      </c>
      <c r="G199" s="1">
        <v>16</v>
      </c>
      <c r="H199" s="122">
        <v>82</v>
      </c>
      <c r="I199" s="123"/>
      <c r="J199" s="5">
        <f t="shared" si="116"/>
        <v>1312</v>
      </c>
      <c r="K199" s="123" t="s">
        <v>74</v>
      </c>
      <c r="L199" s="124">
        <v>0.38100000000000001</v>
      </c>
      <c r="M199" s="128">
        <v>53</v>
      </c>
      <c r="N199" s="126">
        <f t="shared" si="117"/>
        <v>20.193000000000001</v>
      </c>
      <c r="O199" s="127">
        <v>15.25</v>
      </c>
      <c r="P199" s="125">
        <v>0</v>
      </c>
      <c r="Q199" s="126">
        <f t="shared" si="118"/>
        <v>49.620199999999997</v>
      </c>
      <c r="R199" s="64">
        <f t="shared" si="119"/>
        <v>65101.702399999995</v>
      </c>
    </row>
    <row r="200" spans="2:18" x14ac:dyDescent="0.3">
      <c r="B200" s="7" t="str">
        <f>IF(TRIM(H200)&lt;&gt;"",COUNTA($H$66:H200)&amp;"","")</f>
        <v>84</v>
      </c>
      <c r="C200" s="166"/>
      <c r="D200" s="166"/>
      <c r="E200" s="166"/>
      <c r="F200" s="119" t="s">
        <v>75</v>
      </c>
      <c r="G200" s="1">
        <v>16</v>
      </c>
      <c r="H200" s="122">
        <v>77</v>
      </c>
      <c r="I200" s="123"/>
      <c r="J200" s="5">
        <f t="shared" si="116"/>
        <v>1232</v>
      </c>
      <c r="K200" s="123" t="s">
        <v>74</v>
      </c>
      <c r="L200" s="124">
        <v>0.38100000000000001</v>
      </c>
      <c r="M200" s="128">
        <v>53</v>
      </c>
      <c r="N200" s="126">
        <f t="shared" si="117"/>
        <v>20.193000000000001</v>
      </c>
      <c r="O200" s="127">
        <v>15.25</v>
      </c>
      <c r="P200" s="125">
        <v>0</v>
      </c>
      <c r="Q200" s="126">
        <f t="shared" si="118"/>
        <v>49.620199999999997</v>
      </c>
      <c r="R200" s="64">
        <f t="shared" si="119"/>
        <v>61132.086399999993</v>
      </c>
    </row>
    <row r="201" spans="2:18" x14ac:dyDescent="0.3">
      <c r="B201" s="7" t="str">
        <f>IF(TRIM(H201)&lt;&gt;"",COUNTA($H$66:H201)&amp;"","")</f>
        <v>85</v>
      </c>
      <c r="C201" s="167"/>
      <c r="D201" s="167"/>
      <c r="E201" s="167"/>
      <c r="F201" s="119" t="s">
        <v>90</v>
      </c>
      <c r="G201" s="1">
        <v>16</v>
      </c>
      <c r="H201" s="122">
        <v>116</v>
      </c>
      <c r="I201" s="123"/>
      <c r="J201" s="5">
        <f t="shared" si="116"/>
        <v>1856</v>
      </c>
      <c r="K201" s="123" t="s">
        <v>74</v>
      </c>
      <c r="L201" s="124">
        <v>0.38100000000000001</v>
      </c>
      <c r="M201" s="128">
        <v>53</v>
      </c>
      <c r="N201" s="126">
        <f t="shared" ref="N201" si="120">M201*L201</f>
        <v>20.193000000000001</v>
      </c>
      <c r="O201" s="127">
        <v>15.25</v>
      </c>
      <c r="P201" s="125">
        <v>0</v>
      </c>
      <c r="Q201" s="126">
        <f t="shared" ref="Q201" si="121">(P201+O201+N201)*1.4</f>
        <v>49.620199999999997</v>
      </c>
      <c r="R201" s="64">
        <f t="shared" ref="R201" si="122">Q201*J201</f>
        <v>92095.091199999995</v>
      </c>
    </row>
    <row r="202" spans="2:18" ht="14.4" thickBot="1" x14ac:dyDescent="0.35">
      <c r="B202" s="7" t="str">
        <f>IF(TRIM(H202)&lt;&gt;"",COUNTA($H$66:H202)&amp;"","")</f>
        <v/>
      </c>
      <c r="C202" s="1"/>
      <c r="D202" s="1"/>
      <c r="E202" s="1"/>
      <c r="F202" s="24" t="s">
        <v>7</v>
      </c>
      <c r="G202" s="45"/>
      <c r="H202" s="49"/>
      <c r="I202" s="34"/>
      <c r="J202" s="34"/>
      <c r="K202" s="34"/>
      <c r="L202" s="51"/>
      <c r="M202" s="51"/>
      <c r="N202" s="26"/>
      <c r="O202" s="92"/>
      <c r="P202" s="51"/>
      <c r="Q202" s="26"/>
      <c r="R202" s="66">
        <f>SUM(R198:R201)</f>
        <v>1638381.1359999999</v>
      </c>
    </row>
    <row r="203" spans="2:18" x14ac:dyDescent="0.3">
      <c r="B203" s="7" t="str">
        <f>IF(TRIM(H203)&lt;&gt;"",COUNTA($H$66:H203)&amp;"","")</f>
        <v/>
      </c>
      <c r="C203" s="1"/>
      <c r="D203" s="1"/>
      <c r="E203" s="1"/>
      <c r="F203" s="2"/>
      <c r="G203" s="115"/>
      <c r="H203" s="50"/>
      <c r="I203" s="35"/>
      <c r="J203" s="35"/>
      <c r="K203" s="35"/>
      <c r="L203" s="52"/>
      <c r="M203" s="52"/>
      <c r="N203" s="36"/>
      <c r="O203" s="93"/>
      <c r="P203" s="52"/>
      <c r="Q203" s="36"/>
      <c r="R203" s="68"/>
    </row>
    <row r="204" spans="2:18" x14ac:dyDescent="0.3">
      <c r="B204" s="7" t="str">
        <f>IF(TRIM(H204)&lt;&gt;"",COUNTA($H$66:H204)&amp;"","")</f>
        <v/>
      </c>
      <c r="C204" s="1"/>
      <c r="D204" s="1"/>
      <c r="E204" s="4"/>
      <c r="F204" s="2"/>
      <c r="G204" s="2"/>
      <c r="H204" s="42"/>
      <c r="I204" s="5"/>
      <c r="J204" s="5"/>
      <c r="K204" s="5"/>
      <c r="L204" s="8"/>
      <c r="M204" s="8"/>
      <c r="N204" s="37"/>
      <c r="O204" s="94"/>
      <c r="P204" s="8"/>
      <c r="Q204" s="37"/>
      <c r="R204" s="69"/>
    </row>
    <row r="205" spans="2:18" s="53" customFormat="1" x14ac:dyDescent="0.3">
      <c r="B205" s="19" t="str">
        <f>IF(TRIM(H205)&lt;&gt;"",COUNTA($H$66:H205)&amp;"","")</f>
        <v/>
      </c>
      <c r="C205" s="20"/>
      <c r="D205" s="30"/>
      <c r="E205" s="4">
        <v>60000</v>
      </c>
      <c r="F205" s="3" t="s">
        <v>194</v>
      </c>
      <c r="G205" s="144"/>
      <c r="H205" s="143"/>
      <c r="I205" s="143"/>
      <c r="J205" s="143"/>
      <c r="K205" s="143"/>
      <c r="L205" s="143"/>
      <c r="M205" s="145"/>
      <c r="N205" s="143"/>
      <c r="O205" s="143"/>
      <c r="P205" s="20"/>
      <c r="Q205" s="20"/>
      <c r="R205" s="63"/>
    </row>
    <row r="206" spans="2:18" s="32" customFormat="1" x14ac:dyDescent="0.3">
      <c r="B206" s="54" t="str">
        <f>IF(TRIM(H206)&lt;&gt;"",COUNTA($H$66:H206)&amp;"","")</f>
        <v>86</v>
      </c>
      <c r="C206" s="158"/>
      <c r="D206" s="158"/>
      <c r="E206" s="158"/>
      <c r="F206" s="152" t="s">
        <v>208</v>
      </c>
      <c r="G206" s="153">
        <v>16</v>
      </c>
      <c r="H206" s="153">
        <v>2179</v>
      </c>
      <c r="I206" s="153"/>
      <c r="J206" s="153">
        <f t="shared" ref="J206:J208" si="123">G206*H206</f>
        <v>34864</v>
      </c>
      <c r="K206" s="154" t="s">
        <v>74</v>
      </c>
      <c r="L206" s="155">
        <v>2.1999999999999999E-2</v>
      </c>
      <c r="M206" s="126">
        <v>53</v>
      </c>
      <c r="N206" s="126">
        <f t="shared" ref="N206:N208" si="124">M206*L206</f>
        <v>1.1659999999999999</v>
      </c>
      <c r="O206" s="127">
        <v>1.65</v>
      </c>
      <c r="P206" s="125">
        <v>0</v>
      </c>
      <c r="Q206" s="126">
        <f t="shared" ref="Q206:Q208" si="125">P206+O206+N206</f>
        <v>2.8159999999999998</v>
      </c>
      <c r="R206" s="64">
        <f t="shared" ref="R206:R208" si="126">Q206*J206</f>
        <v>98177.02399999999</v>
      </c>
    </row>
    <row r="207" spans="2:18" s="53" customFormat="1" x14ac:dyDescent="0.3">
      <c r="B207" s="54" t="str">
        <f>IF(TRIM(H207)&lt;&gt;"",COUNTA($H$66:H207)&amp;"","")</f>
        <v>87</v>
      </c>
      <c r="C207" s="159"/>
      <c r="D207" s="159"/>
      <c r="E207" s="159"/>
      <c r="F207" s="152" t="s">
        <v>209</v>
      </c>
      <c r="G207" s="153">
        <v>16</v>
      </c>
      <c r="H207" s="153">
        <v>1529</v>
      </c>
      <c r="I207" s="153"/>
      <c r="J207" s="153">
        <f t="shared" si="123"/>
        <v>24464</v>
      </c>
      <c r="K207" s="154" t="s">
        <v>74</v>
      </c>
      <c r="L207" s="155">
        <v>2.1999999999999999E-2</v>
      </c>
      <c r="M207" s="126">
        <v>53</v>
      </c>
      <c r="N207" s="126">
        <f t="shared" si="124"/>
        <v>1.1659999999999999</v>
      </c>
      <c r="O207" s="127">
        <v>1.65</v>
      </c>
      <c r="P207" s="125">
        <v>0</v>
      </c>
      <c r="Q207" s="126">
        <f t="shared" si="125"/>
        <v>2.8159999999999998</v>
      </c>
      <c r="R207" s="64">
        <f t="shared" si="126"/>
        <v>68890.623999999996</v>
      </c>
    </row>
    <row r="208" spans="2:18" s="53" customFormat="1" x14ac:dyDescent="0.3">
      <c r="B208" s="54" t="str">
        <f>IF(TRIM(H208)&lt;&gt;"",COUNTA($H$66:H208)&amp;"","")</f>
        <v>88</v>
      </c>
      <c r="C208" s="160"/>
      <c r="D208" s="160"/>
      <c r="E208" s="160"/>
      <c r="F208" s="152" t="s">
        <v>215</v>
      </c>
      <c r="G208" s="153">
        <v>16</v>
      </c>
      <c r="H208" s="153">
        <v>255</v>
      </c>
      <c r="I208" s="153"/>
      <c r="J208" s="153">
        <f t="shared" si="123"/>
        <v>4080</v>
      </c>
      <c r="K208" s="154" t="s">
        <v>74</v>
      </c>
      <c r="L208" s="155">
        <v>2.1999999999999999E-2</v>
      </c>
      <c r="M208" s="126">
        <v>53</v>
      </c>
      <c r="N208" s="126">
        <f t="shared" si="124"/>
        <v>1.1659999999999999</v>
      </c>
      <c r="O208" s="127">
        <v>1.85</v>
      </c>
      <c r="P208" s="125">
        <v>0</v>
      </c>
      <c r="Q208" s="126">
        <f t="shared" si="125"/>
        <v>3.016</v>
      </c>
      <c r="R208" s="64">
        <f t="shared" si="126"/>
        <v>12305.28</v>
      </c>
    </row>
    <row r="209" spans="2:18" s="53" customFormat="1" ht="14.4" thickBot="1" x14ac:dyDescent="0.35">
      <c r="B209" s="54" t="str">
        <f>IF(TRIM(H209)&lt;&gt;"",COUNTA($H$66:H209)&amp;"","")</f>
        <v/>
      </c>
      <c r="C209" s="55"/>
      <c r="D209" s="55"/>
      <c r="E209" s="55"/>
      <c r="F209" s="24" t="s">
        <v>7</v>
      </c>
      <c r="G209" s="49"/>
      <c r="H209" s="34"/>
      <c r="I209" s="34"/>
      <c r="J209" s="51"/>
      <c r="K209" s="51"/>
      <c r="L209" s="26"/>
      <c r="M209" s="92"/>
      <c r="N209" s="51"/>
      <c r="O209" s="26"/>
      <c r="P209" s="51"/>
      <c r="Q209" s="26"/>
      <c r="R209" s="66">
        <f>SUM(R206:R208)</f>
        <v>179372.92799999999</v>
      </c>
    </row>
    <row r="210" spans="2:18" s="53" customFormat="1" x14ac:dyDescent="0.3">
      <c r="B210" s="54" t="str">
        <f>IF(TRIM(H210)&lt;&gt;"",COUNTA($H$66:H210)&amp;"","")</f>
        <v/>
      </c>
      <c r="C210" s="55"/>
      <c r="D210" s="55"/>
      <c r="E210" s="55"/>
      <c r="F210" s="113"/>
      <c r="G210" s="50"/>
      <c r="H210" s="35"/>
      <c r="I210" s="35"/>
      <c r="J210" s="52"/>
      <c r="K210" s="52"/>
      <c r="L210" s="147"/>
      <c r="M210" s="148"/>
      <c r="N210" s="52"/>
      <c r="O210" s="147"/>
      <c r="P210" s="8"/>
      <c r="Q210" s="37"/>
      <c r="R210" s="69"/>
    </row>
    <row r="211" spans="2:18" s="53" customFormat="1" x14ac:dyDescent="0.3">
      <c r="B211" s="54" t="str">
        <f>IF(TRIM(H211)&lt;&gt;"",COUNTA($H$66:H211)&amp;"","")</f>
        <v/>
      </c>
      <c r="C211" s="55"/>
      <c r="D211" s="55"/>
      <c r="E211" s="55"/>
      <c r="F211" s="113"/>
      <c r="G211" s="42"/>
      <c r="H211" s="5"/>
      <c r="I211" s="5"/>
      <c r="J211" s="8"/>
      <c r="K211" s="8"/>
      <c r="L211" s="112"/>
      <c r="M211" s="149"/>
      <c r="N211" s="8"/>
      <c r="O211" s="112"/>
      <c r="P211" s="8"/>
      <c r="Q211" s="37"/>
      <c r="R211" s="69"/>
    </row>
    <row r="212" spans="2:18" s="53" customFormat="1" x14ac:dyDescent="0.3">
      <c r="B212" s="19" t="str">
        <f>IF(TRIM(H212)&lt;&gt;"",COUNTA($H$66:H212)&amp;"","")</f>
        <v/>
      </c>
      <c r="C212" s="20"/>
      <c r="D212" s="30"/>
      <c r="E212" s="4">
        <v>80000</v>
      </c>
      <c r="F212" s="3" t="s">
        <v>191</v>
      </c>
      <c r="G212" s="144"/>
      <c r="H212" s="143"/>
      <c r="I212" s="143"/>
      <c r="J212" s="143"/>
      <c r="K212" s="143"/>
      <c r="L212" s="143"/>
      <c r="M212" s="145"/>
      <c r="N212" s="143"/>
      <c r="O212" s="143"/>
      <c r="P212" s="20"/>
      <c r="Q212" s="20"/>
      <c r="R212" s="63"/>
    </row>
    <row r="213" spans="2:18" s="53" customFormat="1" x14ac:dyDescent="0.3">
      <c r="B213" s="54" t="str">
        <f>IF(TRIM(H213)&lt;&gt;"",COUNTA($H$66:H213)&amp;"","")</f>
        <v>89</v>
      </c>
      <c r="C213" s="129"/>
      <c r="D213" s="129"/>
      <c r="E213" s="129"/>
      <c r="F213" s="152" t="s">
        <v>250</v>
      </c>
      <c r="G213" s="153">
        <v>16</v>
      </c>
      <c r="H213" s="153">
        <v>48</v>
      </c>
      <c r="I213" s="153"/>
      <c r="J213" s="153">
        <f t="shared" ref="J213" si="127">G213*H213</f>
        <v>768</v>
      </c>
      <c r="K213" s="153" t="s">
        <v>46</v>
      </c>
      <c r="L213" s="124">
        <v>0.22</v>
      </c>
      <c r="M213" s="132">
        <v>53</v>
      </c>
      <c r="N213" s="126">
        <f t="shared" ref="N213" si="128">L213*M213</f>
        <v>11.66</v>
      </c>
      <c r="O213" s="127">
        <v>50</v>
      </c>
      <c r="P213" s="128">
        <v>0</v>
      </c>
      <c r="Q213" s="126">
        <f t="shared" ref="Q213" si="129">N213+O213+P213</f>
        <v>61.66</v>
      </c>
      <c r="R213" s="64">
        <f t="shared" ref="R213:R215" si="130">Q213*J213</f>
        <v>47354.879999999997</v>
      </c>
    </row>
    <row r="214" spans="2:18" s="53" customFormat="1" ht="27.6" x14ac:dyDescent="0.3">
      <c r="B214" s="19" t="str">
        <f>IF(TRIM(H214)&lt;&gt;"",COUNTA($H$66:H214)&amp;"","")</f>
        <v/>
      </c>
      <c r="C214" s="20"/>
      <c r="D214" s="30"/>
      <c r="E214" s="4">
        <v>81113</v>
      </c>
      <c r="F214" s="31" t="s">
        <v>192</v>
      </c>
      <c r="G214" s="144"/>
      <c r="H214" s="144"/>
      <c r="I214" s="143"/>
      <c r="J214" s="143"/>
      <c r="K214" s="143"/>
      <c r="L214" s="143"/>
      <c r="M214" s="143"/>
      <c r="N214" s="143"/>
      <c r="O214" s="145"/>
      <c r="P214" s="143"/>
      <c r="Q214" s="143"/>
      <c r="R214" s="63"/>
    </row>
    <row r="215" spans="2:18" s="32" customFormat="1" x14ac:dyDescent="0.3">
      <c r="B215" s="54" t="str">
        <f>IF(TRIM(H215)&lt;&gt;"",COUNTA($H$66:H215)&amp;"","")</f>
        <v>90</v>
      </c>
      <c r="C215" s="158"/>
      <c r="D215" s="158"/>
      <c r="E215" s="158"/>
      <c r="F215" s="152" t="s">
        <v>216</v>
      </c>
      <c r="G215" s="153">
        <v>16</v>
      </c>
      <c r="H215" s="153">
        <v>240</v>
      </c>
      <c r="I215" s="153"/>
      <c r="J215" s="153">
        <f t="shared" ref="J215:J218" si="131">G215*H215</f>
        <v>3840</v>
      </c>
      <c r="K215" s="153" t="s">
        <v>46</v>
      </c>
      <c r="L215" s="124">
        <v>0.22</v>
      </c>
      <c r="M215" s="132">
        <v>53</v>
      </c>
      <c r="N215" s="126">
        <f t="shared" ref="N215" si="132">L215*M215</f>
        <v>11.66</v>
      </c>
      <c r="O215" s="127">
        <v>45</v>
      </c>
      <c r="P215" s="128">
        <v>0</v>
      </c>
      <c r="Q215" s="126">
        <f t="shared" ref="Q215" si="133">N215+O215+P215</f>
        <v>56.66</v>
      </c>
      <c r="R215" s="64">
        <f t="shared" si="130"/>
        <v>217574.39999999999</v>
      </c>
    </row>
    <row r="216" spans="2:18" s="32" customFormat="1" x14ac:dyDescent="0.3">
      <c r="B216" s="54" t="str">
        <f>IF(TRIM(H216)&lt;&gt;"",COUNTA($H$66:H216)&amp;"","")</f>
        <v>91</v>
      </c>
      <c r="C216" s="159"/>
      <c r="D216" s="159"/>
      <c r="E216" s="159"/>
      <c r="F216" s="152" t="s">
        <v>258</v>
      </c>
      <c r="G216" s="153">
        <v>16</v>
      </c>
      <c r="H216" s="153">
        <v>21</v>
      </c>
      <c r="I216" s="153"/>
      <c r="J216" s="153">
        <f t="shared" si="131"/>
        <v>336</v>
      </c>
      <c r="K216" s="153" t="s">
        <v>46</v>
      </c>
      <c r="L216" s="124">
        <v>0.22</v>
      </c>
      <c r="M216" s="132">
        <v>53</v>
      </c>
      <c r="N216" s="126">
        <f t="shared" ref="N216" si="134">L216*M216</f>
        <v>11.66</v>
      </c>
      <c r="O216" s="127">
        <v>50</v>
      </c>
      <c r="P216" s="128">
        <v>0</v>
      </c>
      <c r="Q216" s="126">
        <f t="shared" ref="Q216" si="135">N216+O216+P216</f>
        <v>61.66</v>
      </c>
      <c r="R216" s="64">
        <f t="shared" ref="R216" si="136">Q216*J216</f>
        <v>20717.759999999998</v>
      </c>
    </row>
    <row r="217" spans="2:18" s="32" customFormat="1" x14ac:dyDescent="0.3">
      <c r="B217" s="54" t="str">
        <f>IF(TRIM(H217)&lt;&gt;"",COUNTA($H$66:H217)&amp;"","")</f>
        <v>92</v>
      </c>
      <c r="C217" s="159"/>
      <c r="D217" s="159"/>
      <c r="E217" s="159"/>
      <c r="F217" s="152" t="s">
        <v>259</v>
      </c>
      <c r="G217" s="153">
        <v>16</v>
      </c>
      <c r="H217" s="153">
        <v>40</v>
      </c>
      <c r="I217" s="153"/>
      <c r="J217" s="153">
        <f t="shared" si="131"/>
        <v>640</v>
      </c>
      <c r="K217" s="153" t="s">
        <v>46</v>
      </c>
      <c r="L217" s="124">
        <v>0.22</v>
      </c>
      <c r="M217" s="132">
        <v>53</v>
      </c>
      <c r="N217" s="126">
        <f t="shared" ref="N217" si="137">L217*M217</f>
        <v>11.66</v>
      </c>
      <c r="O217" s="127">
        <v>50</v>
      </c>
      <c r="P217" s="128">
        <v>0</v>
      </c>
      <c r="Q217" s="126">
        <f t="shared" ref="Q217" si="138">N217+O217+P217</f>
        <v>61.66</v>
      </c>
      <c r="R217" s="64">
        <f t="shared" ref="R217" si="139">Q217*J217</f>
        <v>39462.399999999994</v>
      </c>
    </row>
    <row r="218" spans="2:18" s="32" customFormat="1" x14ac:dyDescent="0.3">
      <c r="B218" s="54" t="str">
        <f>IF(TRIM(H218)&lt;&gt;"",COUNTA($H$66:H218)&amp;"","")</f>
        <v>93</v>
      </c>
      <c r="C218" s="159"/>
      <c r="D218" s="159"/>
      <c r="E218" s="159"/>
      <c r="F218" s="152" t="s">
        <v>260</v>
      </c>
      <c r="G218" s="153">
        <v>16</v>
      </c>
      <c r="H218" s="153">
        <v>168</v>
      </c>
      <c r="I218" s="153"/>
      <c r="J218" s="153">
        <f t="shared" si="131"/>
        <v>2688</v>
      </c>
      <c r="K218" s="153" t="s">
        <v>46</v>
      </c>
      <c r="L218" s="124">
        <v>0.22</v>
      </c>
      <c r="M218" s="132">
        <v>53</v>
      </c>
      <c r="N218" s="126">
        <f t="shared" ref="N218" si="140">L218*M218</f>
        <v>11.66</v>
      </c>
      <c r="O218" s="127">
        <v>50</v>
      </c>
      <c r="P218" s="128">
        <v>0</v>
      </c>
      <c r="Q218" s="126">
        <f t="shared" ref="Q218" si="141">N218+O218+P218</f>
        <v>61.66</v>
      </c>
      <c r="R218" s="64">
        <f t="shared" ref="R218" si="142">Q218*J218</f>
        <v>165742.07999999999</v>
      </c>
    </row>
    <row r="219" spans="2:18" s="53" customFormat="1" x14ac:dyDescent="0.3">
      <c r="B219" s="19" t="str">
        <f>IF(TRIM(H219)&lt;&gt;"",COUNTA($H$66:H219)&amp;"","")</f>
        <v/>
      </c>
      <c r="C219" s="20"/>
      <c r="D219" s="30"/>
      <c r="E219" s="4">
        <v>82100</v>
      </c>
      <c r="F219" s="31" t="s">
        <v>193</v>
      </c>
      <c r="G219" s="144"/>
      <c r="H219" s="144"/>
      <c r="I219" s="143"/>
      <c r="J219" s="143"/>
      <c r="K219" s="143"/>
      <c r="L219" s="143"/>
      <c r="M219" s="143"/>
      <c r="N219" s="143"/>
      <c r="O219" s="145"/>
      <c r="P219" s="143"/>
      <c r="Q219" s="143"/>
      <c r="R219" s="63"/>
    </row>
    <row r="220" spans="2:18" s="53" customFormat="1" x14ac:dyDescent="0.3">
      <c r="B220" s="54" t="str">
        <f>IF(TRIM(H220)&lt;&gt;"",COUNTA($H$66:H220)&amp;"","")</f>
        <v>94</v>
      </c>
      <c r="C220" s="158"/>
      <c r="D220" s="158"/>
      <c r="E220" s="158"/>
      <c r="F220" s="152" t="s">
        <v>217</v>
      </c>
      <c r="G220" s="153">
        <v>16</v>
      </c>
      <c r="H220" s="153">
        <v>67</v>
      </c>
      <c r="I220" s="153"/>
      <c r="J220" s="153">
        <f t="shared" ref="J220:J230" si="143">G220*H220</f>
        <v>1072</v>
      </c>
      <c r="K220" s="153" t="s">
        <v>46</v>
      </c>
      <c r="L220" s="111">
        <v>0.191</v>
      </c>
      <c r="M220" s="132">
        <v>53</v>
      </c>
      <c r="N220" s="126">
        <f t="shared" ref="N220:N221" si="144">M220*L220</f>
        <v>10.122999999999999</v>
      </c>
      <c r="O220" s="127">
        <v>32</v>
      </c>
      <c r="P220" s="125">
        <v>0</v>
      </c>
      <c r="Q220" s="126">
        <f t="shared" ref="Q220:Q221" si="145">P220+O220+N220</f>
        <v>42.122999999999998</v>
      </c>
      <c r="R220" s="64">
        <f t="shared" ref="R220:R221" si="146">Q220*J220</f>
        <v>45155.856</v>
      </c>
    </row>
    <row r="221" spans="2:18" s="53" customFormat="1" x14ac:dyDescent="0.3">
      <c r="B221" s="54" t="str">
        <f>IF(TRIM(H221)&lt;&gt;"",COUNTA($H$66:H221)&amp;"","")</f>
        <v>95</v>
      </c>
      <c r="C221" s="159"/>
      <c r="D221" s="159"/>
      <c r="E221" s="159"/>
      <c r="F221" s="152" t="s">
        <v>218</v>
      </c>
      <c r="G221" s="153">
        <v>16</v>
      </c>
      <c r="H221" s="153">
        <v>32</v>
      </c>
      <c r="I221" s="153"/>
      <c r="J221" s="153">
        <f t="shared" si="143"/>
        <v>512</v>
      </c>
      <c r="K221" s="153" t="s">
        <v>46</v>
      </c>
      <c r="L221" s="111">
        <v>0.191</v>
      </c>
      <c r="M221" s="132">
        <v>53</v>
      </c>
      <c r="N221" s="126">
        <f t="shared" si="144"/>
        <v>10.122999999999999</v>
      </c>
      <c r="O221" s="127">
        <v>32</v>
      </c>
      <c r="P221" s="125">
        <v>0</v>
      </c>
      <c r="Q221" s="126">
        <f t="shared" si="145"/>
        <v>42.122999999999998</v>
      </c>
      <c r="R221" s="64">
        <f t="shared" si="146"/>
        <v>21566.975999999999</v>
      </c>
    </row>
    <row r="222" spans="2:18" s="53" customFormat="1" x14ac:dyDescent="0.3">
      <c r="B222" s="54" t="str">
        <f>IF(TRIM(H222)&lt;&gt;"",COUNTA($H$66:H222)&amp;"","")</f>
        <v>96</v>
      </c>
      <c r="C222" s="159"/>
      <c r="D222" s="159"/>
      <c r="E222" s="159"/>
      <c r="F222" s="152" t="s">
        <v>219</v>
      </c>
      <c r="G222" s="153">
        <v>16</v>
      </c>
      <c r="H222" s="153">
        <v>29</v>
      </c>
      <c r="I222" s="153"/>
      <c r="J222" s="153">
        <f t="shared" ref="J222" si="147">G222*H222</f>
        <v>464</v>
      </c>
      <c r="K222" s="153" t="s">
        <v>46</v>
      </c>
      <c r="L222" s="111">
        <v>0.191</v>
      </c>
      <c r="M222" s="132">
        <v>53</v>
      </c>
      <c r="N222" s="126">
        <f t="shared" ref="N222:N230" si="148">M222*L222</f>
        <v>10.122999999999999</v>
      </c>
      <c r="O222" s="127">
        <v>32</v>
      </c>
      <c r="P222" s="125">
        <v>0</v>
      </c>
      <c r="Q222" s="126">
        <f t="shared" ref="Q222:Q230" si="149">P222+O222+N222</f>
        <v>42.122999999999998</v>
      </c>
      <c r="R222" s="64">
        <f t="shared" ref="R222:R230" si="150">Q222*J222</f>
        <v>19545.072</v>
      </c>
    </row>
    <row r="223" spans="2:18" s="53" customFormat="1" x14ac:dyDescent="0.3">
      <c r="B223" s="54" t="str">
        <f>IF(TRIM(H223)&lt;&gt;"",COUNTA($H$66:H223)&amp;"","")</f>
        <v>97</v>
      </c>
      <c r="C223" s="159"/>
      <c r="D223" s="159"/>
      <c r="E223" s="159"/>
      <c r="F223" s="152" t="s">
        <v>220</v>
      </c>
      <c r="G223" s="153">
        <v>16</v>
      </c>
      <c r="H223" s="153">
        <v>36</v>
      </c>
      <c r="I223" s="153"/>
      <c r="J223" s="153">
        <f t="shared" si="143"/>
        <v>576</v>
      </c>
      <c r="K223" s="153" t="s">
        <v>46</v>
      </c>
      <c r="L223" s="111">
        <v>0.191</v>
      </c>
      <c r="M223" s="132">
        <v>53</v>
      </c>
      <c r="N223" s="126">
        <f t="shared" si="148"/>
        <v>10.122999999999999</v>
      </c>
      <c r="O223" s="127">
        <v>32</v>
      </c>
      <c r="P223" s="125">
        <v>0</v>
      </c>
      <c r="Q223" s="126">
        <f t="shared" si="149"/>
        <v>42.122999999999998</v>
      </c>
      <c r="R223" s="64">
        <f t="shared" si="150"/>
        <v>24262.847999999998</v>
      </c>
    </row>
    <row r="224" spans="2:18" s="53" customFormat="1" x14ac:dyDescent="0.3">
      <c r="B224" s="54" t="str">
        <f>IF(TRIM(H224)&lt;&gt;"",COUNTA($H$66:H224)&amp;"","")</f>
        <v>98</v>
      </c>
      <c r="C224" s="159"/>
      <c r="D224" s="159"/>
      <c r="E224" s="159"/>
      <c r="F224" s="152" t="s">
        <v>221</v>
      </c>
      <c r="G224" s="153">
        <v>16</v>
      </c>
      <c r="H224" s="153">
        <v>107</v>
      </c>
      <c r="I224" s="153"/>
      <c r="J224" s="153">
        <f t="shared" si="143"/>
        <v>1712</v>
      </c>
      <c r="K224" s="153" t="s">
        <v>46</v>
      </c>
      <c r="L224" s="111">
        <v>0.191</v>
      </c>
      <c r="M224" s="132">
        <v>53</v>
      </c>
      <c r="N224" s="126">
        <f t="shared" si="148"/>
        <v>10.122999999999999</v>
      </c>
      <c r="O224" s="127">
        <v>32</v>
      </c>
      <c r="P224" s="125">
        <v>0</v>
      </c>
      <c r="Q224" s="126">
        <f t="shared" si="149"/>
        <v>42.122999999999998</v>
      </c>
      <c r="R224" s="64">
        <f t="shared" si="150"/>
        <v>72114.576000000001</v>
      </c>
    </row>
    <row r="225" spans="2:18" s="53" customFormat="1" x14ac:dyDescent="0.3">
      <c r="B225" s="54" t="str">
        <f>IF(TRIM(H225)&lt;&gt;"",COUNTA($H$66:H225)&amp;"","")</f>
        <v>99</v>
      </c>
      <c r="C225" s="159"/>
      <c r="D225" s="159"/>
      <c r="E225" s="159"/>
      <c r="F225" s="152" t="s">
        <v>222</v>
      </c>
      <c r="G225" s="153">
        <v>16</v>
      </c>
      <c r="H225" s="153">
        <v>20</v>
      </c>
      <c r="I225" s="153"/>
      <c r="J225" s="153">
        <f t="shared" si="143"/>
        <v>320</v>
      </c>
      <c r="K225" s="153" t="s">
        <v>46</v>
      </c>
      <c r="L225" s="111">
        <v>0.191</v>
      </c>
      <c r="M225" s="132">
        <v>53</v>
      </c>
      <c r="N225" s="126">
        <f t="shared" si="148"/>
        <v>10.122999999999999</v>
      </c>
      <c r="O225" s="127">
        <v>32</v>
      </c>
      <c r="P225" s="125">
        <v>0</v>
      </c>
      <c r="Q225" s="126">
        <f t="shared" si="149"/>
        <v>42.122999999999998</v>
      </c>
      <c r="R225" s="64">
        <f t="shared" si="150"/>
        <v>13479.359999999999</v>
      </c>
    </row>
    <row r="226" spans="2:18" s="53" customFormat="1" x14ac:dyDescent="0.3">
      <c r="B226" s="54" t="str">
        <f>IF(TRIM(H226)&lt;&gt;"",COUNTA($H$66:H226)&amp;"","")</f>
        <v>100</v>
      </c>
      <c r="C226" s="159"/>
      <c r="D226" s="159"/>
      <c r="E226" s="159"/>
      <c r="F226" s="152" t="s">
        <v>223</v>
      </c>
      <c r="G226" s="153">
        <v>16</v>
      </c>
      <c r="H226" s="153">
        <v>10</v>
      </c>
      <c r="I226" s="153"/>
      <c r="J226" s="153">
        <f t="shared" si="143"/>
        <v>160</v>
      </c>
      <c r="K226" s="153" t="s">
        <v>46</v>
      </c>
      <c r="L226" s="111">
        <v>0.191</v>
      </c>
      <c r="M226" s="132">
        <v>53</v>
      </c>
      <c r="N226" s="126">
        <f t="shared" si="148"/>
        <v>10.122999999999999</v>
      </c>
      <c r="O226" s="127">
        <v>32</v>
      </c>
      <c r="P226" s="125">
        <v>0</v>
      </c>
      <c r="Q226" s="126">
        <f t="shared" si="149"/>
        <v>42.122999999999998</v>
      </c>
      <c r="R226" s="64">
        <f t="shared" si="150"/>
        <v>6739.6799999999994</v>
      </c>
    </row>
    <row r="227" spans="2:18" s="53" customFormat="1" x14ac:dyDescent="0.3">
      <c r="B227" s="54" t="str">
        <f>IF(TRIM(H227)&lt;&gt;"",COUNTA($H$66:H227)&amp;"","")</f>
        <v>101</v>
      </c>
      <c r="C227" s="159"/>
      <c r="D227" s="159"/>
      <c r="E227" s="159"/>
      <c r="F227" s="152" t="s">
        <v>224</v>
      </c>
      <c r="G227" s="153">
        <v>16</v>
      </c>
      <c r="H227" s="153">
        <v>1189</v>
      </c>
      <c r="I227" s="153"/>
      <c r="J227" s="153">
        <f t="shared" si="143"/>
        <v>19024</v>
      </c>
      <c r="K227" s="153" t="s">
        <v>46</v>
      </c>
      <c r="L227" s="111">
        <v>0.191</v>
      </c>
      <c r="M227" s="132">
        <v>53</v>
      </c>
      <c r="N227" s="126">
        <f t="shared" si="148"/>
        <v>10.122999999999999</v>
      </c>
      <c r="O227" s="127">
        <v>32</v>
      </c>
      <c r="P227" s="125">
        <v>0</v>
      </c>
      <c r="Q227" s="126">
        <f t="shared" si="149"/>
        <v>42.122999999999998</v>
      </c>
      <c r="R227" s="64">
        <f t="shared" si="150"/>
        <v>801347.95199999993</v>
      </c>
    </row>
    <row r="228" spans="2:18" s="53" customFormat="1" x14ac:dyDescent="0.3">
      <c r="B228" s="54" t="str">
        <f>IF(TRIM(H228)&lt;&gt;"",COUNTA($H$66:H228)&amp;"","")</f>
        <v>102</v>
      </c>
      <c r="C228" s="159"/>
      <c r="D228" s="159"/>
      <c r="E228" s="159"/>
      <c r="F228" s="152" t="s">
        <v>225</v>
      </c>
      <c r="G228" s="153">
        <v>16</v>
      </c>
      <c r="H228" s="153">
        <v>19</v>
      </c>
      <c r="I228" s="153"/>
      <c r="J228" s="153">
        <f t="shared" si="143"/>
        <v>304</v>
      </c>
      <c r="K228" s="153" t="s">
        <v>46</v>
      </c>
      <c r="L228" s="111">
        <v>0.191</v>
      </c>
      <c r="M228" s="132">
        <v>53</v>
      </c>
      <c r="N228" s="126">
        <f t="shared" si="148"/>
        <v>10.122999999999999</v>
      </c>
      <c r="O228" s="127">
        <v>32</v>
      </c>
      <c r="P228" s="125">
        <v>0</v>
      </c>
      <c r="Q228" s="126">
        <f t="shared" si="149"/>
        <v>42.122999999999998</v>
      </c>
      <c r="R228" s="64">
        <f t="shared" si="150"/>
        <v>12805.392</v>
      </c>
    </row>
    <row r="229" spans="2:18" s="53" customFormat="1" x14ac:dyDescent="0.3">
      <c r="B229" s="54" t="str">
        <f>IF(TRIM(H229)&lt;&gt;"",COUNTA($H$66:H229)&amp;"","")</f>
        <v>103</v>
      </c>
      <c r="C229" s="159"/>
      <c r="D229" s="159"/>
      <c r="E229" s="159"/>
      <c r="F229" s="152" t="s">
        <v>226</v>
      </c>
      <c r="G229" s="153">
        <v>16</v>
      </c>
      <c r="H229" s="153">
        <v>151</v>
      </c>
      <c r="I229" s="153"/>
      <c r="J229" s="153">
        <f t="shared" si="143"/>
        <v>2416</v>
      </c>
      <c r="K229" s="153" t="s">
        <v>46</v>
      </c>
      <c r="L229" s="111">
        <v>0.191</v>
      </c>
      <c r="M229" s="132">
        <v>53</v>
      </c>
      <c r="N229" s="126">
        <f t="shared" si="148"/>
        <v>10.122999999999999</v>
      </c>
      <c r="O229" s="127">
        <v>32</v>
      </c>
      <c r="P229" s="125">
        <v>0</v>
      </c>
      <c r="Q229" s="126">
        <f t="shared" si="149"/>
        <v>42.122999999999998</v>
      </c>
      <c r="R229" s="64">
        <f t="shared" si="150"/>
        <v>101769.16799999999</v>
      </c>
    </row>
    <row r="230" spans="2:18" s="53" customFormat="1" x14ac:dyDescent="0.3">
      <c r="B230" s="54" t="str">
        <f>IF(TRIM(H230)&lt;&gt;"",COUNTA($H$66:H230)&amp;"","")</f>
        <v>104</v>
      </c>
      <c r="C230" s="159"/>
      <c r="D230" s="159"/>
      <c r="E230" s="159"/>
      <c r="F230" s="152" t="s">
        <v>227</v>
      </c>
      <c r="G230" s="153">
        <v>16</v>
      </c>
      <c r="H230" s="153">
        <v>150</v>
      </c>
      <c r="I230" s="153"/>
      <c r="J230" s="153">
        <f t="shared" si="143"/>
        <v>2400</v>
      </c>
      <c r="K230" s="153" t="s">
        <v>46</v>
      </c>
      <c r="L230" s="111">
        <v>0.191</v>
      </c>
      <c r="M230" s="132">
        <v>53</v>
      </c>
      <c r="N230" s="126">
        <f t="shared" si="148"/>
        <v>10.122999999999999</v>
      </c>
      <c r="O230" s="127">
        <v>32</v>
      </c>
      <c r="P230" s="125">
        <v>0</v>
      </c>
      <c r="Q230" s="126">
        <f t="shared" si="149"/>
        <v>42.122999999999998</v>
      </c>
      <c r="R230" s="64">
        <f t="shared" si="150"/>
        <v>101095.2</v>
      </c>
    </row>
    <row r="231" spans="2:18" s="53" customFormat="1" x14ac:dyDescent="0.3">
      <c r="B231" s="54" t="str">
        <f>IF(TRIM(H231)&lt;&gt;"",COUNTA($H$66:H231)&amp;"","")</f>
        <v/>
      </c>
      <c r="C231" s="143"/>
      <c r="D231" s="146"/>
      <c r="E231" s="146"/>
      <c r="F231" s="31" t="s">
        <v>207</v>
      </c>
      <c r="G231" s="144"/>
      <c r="H231" s="144"/>
      <c r="I231" s="143"/>
      <c r="J231" s="143"/>
      <c r="K231" s="143"/>
      <c r="L231" s="143"/>
      <c r="M231" s="143"/>
      <c r="N231" s="143"/>
      <c r="O231" s="145"/>
      <c r="P231" s="143"/>
      <c r="Q231" s="143"/>
      <c r="R231" s="63"/>
    </row>
    <row r="232" spans="2:18" s="53" customFormat="1" x14ac:dyDescent="0.3">
      <c r="B232" s="54" t="str">
        <f>IF(TRIM(H232)&lt;&gt;"",COUNTA($H$66:H232)&amp;"","")</f>
        <v>105</v>
      </c>
      <c r="C232" s="158"/>
      <c r="D232" s="158"/>
      <c r="E232" s="158"/>
      <c r="F232" s="152" t="s">
        <v>228</v>
      </c>
      <c r="G232" s="153">
        <v>16</v>
      </c>
      <c r="H232" s="153">
        <v>162</v>
      </c>
      <c r="I232" s="153"/>
      <c r="J232" s="153">
        <f t="shared" ref="J232:J236" si="151">G232*H232</f>
        <v>2592</v>
      </c>
      <c r="K232" s="153" t="s">
        <v>46</v>
      </c>
      <c r="L232" s="156">
        <v>0.17499999999999999</v>
      </c>
      <c r="M232" s="132">
        <v>53</v>
      </c>
      <c r="N232" s="126">
        <f t="shared" ref="N232:N236" si="152">M232*L232</f>
        <v>9.2749999999999986</v>
      </c>
      <c r="O232" s="157">
        <v>72</v>
      </c>
      <c r="P232" s="125">
        <v>0</v>
      </c>
      <c r="Q232" s="126">
        <f t="shared" ref="Q232:Q236" si="153">P232+O232+N232</f>
        <v>81.275000000000006</v>
      </c>
      <c r="R232" s="64">
        <f t="shared" ref="R232:R236" si="154">Q232*J232</f>
        <v>210664.80000000002</v>
      </c>
    </row>
    <row r="233" spans="2:18" s="53" customFormat="1" x14ac:dyDescent="0.3">
      <c r="B233" s="54" t="str">
        <f>IF(TRIM(H233)&lt;&gt;"",COUNTA($H$66:H233)&amp;"","")</f>
        <v>106</v>
      </c>
      <c r="C233" s="159"/>
      <c r="D233" s="159"/>
      <c r="E233" s="159"/>
      <c r="F233" s="152" t="s">
        <v>229</v>
      </c>
      <c r="G233" s="153">
        <v>16</v>
      </c>
      <c r="H233" s="153">
        <v>1080</v>
      </c>
      <c r="I233" s="153"/>
      <c r="J233" s="153">
        <f t="shared" si="151"/>
        <v>17280</v>
      </c>
      <c r="K233" s="153" t="s">
        <v>46</v>
      </c>
      <c r="L233" s="156">
        <v>0.17499999999999999</v>
      </c>
      <c r="M233" s="132">
        <v>53</v>
      </c>
      <c r="N233" s="126">
        <f t="shared" si="152"/>
        <v>9.2749999999999986</v>
      </c>
      <c r="O233" s="157">
        <v>72</v>
      </c>
      <c r="P233" s="125">
        <v>0</v>
      </c>
      <c r="Q233" s="126">
        <f t="shared" si="153"/>
        <v>81.275000000000006</v>
      </c>
      <c r="R233" s="64">
        <f t="shared" si="154"/>
        <v>1404432</v>
      </c>
    </row>
    <row r="234" spans="2:18" s="53" customFormat="1" x14ac:dyDescent="0.3">
      <c r="B234" s="54" t="str">
        <f>IF(TRIM(H234)&lt;&gt;"",COUNTA($H$66:H234)&amp;"","")</f>
        <v>107</v>
      </c>
      <c r="C234" s="159"/>
      <c r="D234" s="159"/>
      <c r="E234" s="159"/>
      <c r="F234" s="152" t="s">
        <v>231</v>
      </c>
      <c r="G234" s="153">
        <v>16</v>
      </c>
      <c r="H234" s="153">
        <v>150</v>
      </c>
      <c r="I234" s="153"/>
      <c r="J234" s="153">
        <f t="shared" si="151"/>
        <v>2400</v>
      </c>
      <c r="K234" s="153" t="s">
        <v>46</v>
      </c>
      <c r="L234" s="156">
        <v>0.17499999999999999</v>
      </c>
      <c r="M234" s="132">
        <v>53</v>
      </c>
      <c r="N234" s="126">
        <f t="shared" si="152"/>
        <v>9.2749999999999986</v>
      </c>
      <c r="O234" s="157">
        <v>72</v>
      </c>
      <c r="P234" s="125">
        <v>0</v>
      </c>
      <c r="Q234" s="126">
        <f t="shared" si="153"/>
        <v>81.275000000000006</v>
      </c>
      <c r="R234" s="64">
        <f t="shared" si="154"/>
        <v>195060</v>
      </c>
    </row>
    <row r="235" spans="2:18" s="53" customFormat="1" x14ac:dyDescent="0.3">
      <c r="B235" s="54" t="str">
        <f>IF(TRIM(H235)&lt;&gt;"",COUNTA($H$66:H235)&amp;"","")</f>
        <v>108</v>
      </c>
      <c r="C235" s="159"/>
      <c r="D235" s="159"/>
      <c r="E235" s="159"/>
      <c r="F235" s="152" t="s">
        <v>230</v>
      </c>
      <c r="G235" s="153">
        <v>16</v>
      </c>
      <c r="H235" s="153">
        <v>120</v>
      </c>
      <c r="I235" s="153"/>
      <c r="J235" s="153">
        <f t="shared" si="151"/>
        <v>1920</v>
      </c>
      <c r="K235" s="153" t="s">
        <v>46</v>
      </c>
      <c r="L235" s="156">
        <v>0.17499999999999999</v>
      </c>
      <c r="M235" s="132">
        <v>53</v>
      </c>
      <c r="N235" s="126">
        <f t="shared" si="152"/>
        <v>9.2749999999999986</v>
      </c>
      <c r="O235" s="157">
        <v>72</v>
      </c>
      <c r="P235" s="125">
        <v>0</v>
      </c>
      <c r="Q235" s="126">
        <f t="shared" si="153"/>
        <v>81.275000000000006</v>
      </c>
      <c r="R235" s="64">
        <f t="shared" si="154"/>
        <v>156048</v>
      </c>
    </row>
    <row r="236" spans="2:18" s="53" customFormat="1" x14ac:dyDescent="0.3">
      <c r="B236" s="54" t="str">
        <f>IF(TRIM(H236)&lt;&gt;"",COUNTA($H$66:H236)&amp;"","")</f>
        <v>109</v>
      </c>
      <c r="C236" s="159"/>
      <c r="D236" s="159"/>
      <c r="E236" s="159"/>
      <c r="F236" s="152" t="s">
        <v>232</v>
      </c>
      <c r="G236" s="153">
        <v>16</v>
      </c>
      <c r="H236" s="153">
        <v>15</v>
      </c>
      <c r="I236" s="153"/>
      <c r="J236" s="153">
        <f t="shared" si="151"/>
        <v>240</v>
      </c>
      <c r="K236" s="153" t="s">
        <v>46</v>
      </c>
      <c r="L236" s="156">
        <v>0.17499999999999999</v>
      </c>
      <c r="M236" s="132">
        <v>53</v>
      </c>
      <c r="N236" s="126">
        <f t="shared" si="152"/>
        <v>9.2749999999999986</v>
      </c>
      <c r="O236" s="157">
        <v>72</v>
      </c>
      <c r="P236" s="125">
        <v>0</v>
      </c>
      <c r="Q236" s="126">
        <f t="shared" si="153"/>
        <v>81.275000000000006</v>
      </c>
      <c r="R236" s="64">
        <f t="shared" si="154"/>
        <v>19506</v>
      </c>
    </row>
    <row r="237" spans="2:18" s="53" customFormat="1" ht="14.4" thickBot="1" x14ac:dyDescent="0.35">
      <c r="B237" s="54" t="str">
        <f>IF(TRIM(H237)&lt;&gt;"",COUNTA($H$66:H237)&amp;"","")</f>
        <v/>
      </c>
      <c r="C237" s="55"/>
      <c r="D237" s="55"/>
      <c r="E237" s="55"/>
      <c r="F237" s="24" t="s">
        <v>7</v>
      </c>
      <c r="G237" s="49"/>
      <c r="H237" s="34"/>
      <c r="I237" s="34"/>
      <c r="J237" s="51"/>
      <c r="K237" s="51"/>
      <c r="L237" s="26"/>
      <c r="M237" s="92"/>
      <c r="N237" s="51"/>
      <c r="O237" s="26"/>
      <c r="P237" s="51"/>
      <c r="Q237" s="26"/>
      <c r="R237" s="66">
        <f>SUM(R213:R236)</f>
        <v>3696444.4</v>
      </c>
    </row>
    <row r="238" spans="2:18" s="53" customFormat="1" x14ac:dyDescent="0.3">
      <c r="B238" s="54" t="str">
        <f>IF(TRIM(H238)&lt;&gt;"",COUNTA($H$66:H238)&amp;"","")</f>
        <v/>
      </c>
      <c r="C238" s="55"/>
      <c r="D238" s="55"/>
      <c r="E238" s="55"/>
      <c r="F238" s="113"/>
      <c r="G238" s="50"/>
      <c r="H238" s="35"/>
      <c r="I238" s="35"/>
      <c r="J238" s="52"/>
      <c r="K238" s="52"/>
      <c r="L238" s="147"/>
      <c r="M238" s="148"/>
      <c r="N238" s="52"/>
      <c r="O238" s="147"/>
      <c r="P238" s="8"/>
      <c r="Q238" s="37"/>
      <c r="R238" s="69"/>
    </row>
    <row r="239" spans="2:18" s="53" customFormat="1" x14ac:dyDescent="0.3">
      <c r="B239" s="54" t="str">
        <f>IF(TRIM(H239)&lt;&gt;"",COUNTA($H$66:H239)&amp;"","")</f>
        <v/>
      </c>
      <c r="C239" s="55"/>
      <c r="D239" s="55"/>
      <c r="E239" s="55"/>
      <c r="F239" s="113"/>
      <c r="G239" s="42"/>
      <c r="H239" s="5"/>
      <c r="I239" s="5"/>
      <c r="J239" s="8"/>
      <c r="K239" s="8"/>
      <c r="L239" s="112"/>
      <c r="M239" s="149"/>
      <c r="N239" s="8"/>
      <c r="O239" s="112"/>
      <c r="P239" s="8"/>
      <c r="Q239" s="37"/>
      <c r="R239" s="69"/>
    </row>
    <row r="240" spans="2:18" x14ac:dyDescent="0.3">
      <c r="B240" s="19" t="str">
        <f>IF(TRIM(H240)&lt;&gt;"",COUNTA($H$66:H240)&amp;"","")</f>
        <v/>
      </c>
      <c r="C240" s="20"/>
      <c r="D240" s="20"/>
      <c r="E240" s="4">
        <v>90000</v>
      </c>
      <c r="F240" s="3" t="s">
        <v>8</v>
      </c>
      <c r="G240" s="48"/>
      <c r="H240" s="117"/>
      <c r="I240" s="20"/>
      <c r="J240" s="20"/>
      <c r="K240" s="20"/>
      <c r="L240" s="20"/>
      <c r="M240" s="20"/>
      <c r="N240" s="20"/>
      <c r="O240" s="95"/>
      <c r="P240" s="20"/>
      <c r="Q240" s="20"/>
      <c r="R240" s="63"/>
    </row>
    <row r="241" spans="2:18" s="32" customFormat="1" x14ac:dyDescent="0.3">
      <c r="B241" s="10" t="str">
        <f>IF(TRIM(H241)&lt;&gt;"",COUNTA($H$66:H241)&amp;"","")</f>
        <v>110</v>
      </c>
      <c r="C241" s="158" t="s">
        <v>181</v>
      </c>
      <c r="D241" s="165"/>
      <c r="E241" s="165"/>
      <c r="F241" s="119" t="s">
        <v>76</v>
      </c>
      <c r="G241" s="1">
        <v>16</v>
      </c>
      <c r="H241" s="122">
        <v>6955</v>
      </c>
      <c r="I241" s="123"/>
      <c r="J241" s="5">
        <f t="shared" ref="J241:J246" si="155">G241*H241</f>
        <v>111280</v>
      </c>
      <c r="K241" s="123" t="s">
        <v>46</v>
      </c>
      <c r="L241" s="124">
        <v>0.04</v>
      </c>
      <c r="M241" s="132">
        <v>53</v>
      </c>
      <c r="N241" s="127">
        <f t="shared" ref="N241:N246" si="156">M241*L241</f>
        <v>2.12</v>
      </c>
      <c r="O241" s="127">
        <v>8.25</v>
      </c>
      <c r="P241" s="125">
        <v>0</v>
      </c>
      <c r="Q241" s="140">
        <f t="shared" ref="Q241:Q246" si="157">(P241+O241+N241)</f>
        <v>10.370000000000001</v>
      </c>
      <c r="R241" s="64">
        <f t="shared" ref="R241:R246" si="158">Q241*J241</f>
        <v>1153973.6000000001</v>
      </c>
    </row>
    <row r="242" spans="2:18" x14ac:dyDescent="0.3">
      <c r="B242" s="10" t="str">
        <f>IF(TRIM(H242)&lt;&gt;"",COUNTA($H$66:H242)&amp;"","")</f>
        <v>111</v>
      </c>
      <c r="C242" s="166"/>
      <c r="D242" s="166"/>
      <c r="E242" s="166"/>
      <c r="F242" s="119" t="s">
        <v>79</v>
      </c>
      <c r="G242" s="1">
        <v>16</v>
      </c>
      <c r="H242" s="122">
        <v>2765</v>
      </c>
      <c r="I242" s="123"/>
      <c r="J242" s="5">
        <f t="shared" ref="J242" si="159">G242*H242</f>
        <v>44240</v>
      </c>
      <c r="K242" s="123" t="s">
        <v>74</v>
      </c>
      <c r="L242" s="124">
        <v>0.04</v>
      </c>
      <c r="M242" s="132">
        <v>53</v>
      </c>
      <c r="N242" s="127">
        <f t="shared" ref="N242" si="160">M242*L242</f>
        <v>2.12</v>
      </c>
      <c r="O242" s="127">
        <v>4.95</v>
      </c>
      <c r="P242" s="125">
        <v>0</v>
      </c>
      <c r="Q242" s="140">
        <f t="shared" ref="Q242" si="161">(P242+O242+N242)</f>
        <v>7.07</v>
      </c>
      <c r="R242" s="64">
        <f t="shared" si="158"/>
        <v>312776.8</v>
      </c>
    </row>
    <row r="243" spans="2:18" x14ac:dyDescent="0.3">
      <c r="B243" s="10" t="str">
        <f>IF(TRIM(H243)&lt;&gt;"",COUNTA($H$66:H243)&amp;"","")</f>
        <v>112</v>
      </c>
      <c r="C243" s="166"/>
      <c r="D243" s="166"/>
      <c r="E243" s="166"/>
      <c r="F243" s="119" t="s">
        <v>77</v>
      </c>
      <c r="G243" s="1">
        <v>16</v>
      </c>
      <c r="H243" s="122">
        <v>460</v>
      </c>
      <c r="I243" s="123"/>
      <c r="J243" s="5">
        <f t="shared" si="155"/>
        <v>7360</v>
      </c>
      <c r="K243" s="123" t="s">
        <v>74</v>
      </c>
      <c r="L243" s="124">
        <v>0.04</v>
      </c>
      <c r="M243" s="132">
        <v>53</v>
      </c>
      <c r="N243" s="127">
        <f t="shared" si="156"/>
        <v>2.12</v>
      </c>
      <c r="O243" s="127">
        <v>5.25</v>
      </c>
      <c r="P243" s="125">
        <v>0</v>
      </c>
      <c r="Q243" s="140">
        <f t="shared" si="157"/>
        <v>7.37</v>
      </c>
      <c r="R243" s="64">
        <f t="shared" si="158"/>
        <v>54243.200000000004</v>
      </c>
    </row>
    <row r="244" spans="2:18" x14ac:dyDescent="0.3">
      <c r="B244" s="10" t="str">
        <f>IF(TRIM(H244)&lt;&gt;"",COUNTA($H$66:H244)&amp;"","")</f>
        <v>113</v>
      </c>
      <c r="C244" s="166"/>
      <c r="D244" s="166"/>
      <c r="E244" s="166"/>
      <c r="F244" s="119" t="s">
        <v>78</v>
      </c>
      <c r="G244" s="1">
        <v>16</v>
      </c>
      <c r="H244" s="122">
        <v>730</v>
      </c>
      <c r="I244" s="123"/>
      <c r="J244" s="5">
        <f t="shared" si="155"/>
        <v>11680</v>
      </c>
      <c r="K244" s="123" t="s">
        <v>74</v>
      </c>
      <c r="L244" s="124">
        <v>0.04</v>
      </c>
      <c r="M244" s="132">
        <v>53</v>
      </c>
      <c r="N244" s="127">
        <f t="shared" si="156"/>
        <v>2.12</v>
      </c>
      <c r="O244" s="127">
        <v>5.5</v>
      </c>
      <c r="P244" s="125">
        <v>0</v>
      </c>
      <c r="Q244" s="140">
        <f t="shared" si="157"/>
        <v>7.62</v>
      </c>
      <c r="R244" s="64">
        <f t="shared" si="158"/>
        <v>89001.600000000006</v>
      </c>
    </row>
    <row r="245" spans="2:18" s="53" customFormat="1" x14ac:dyDescent="0.3">
      <c r="B245" s="54" t="str">
        <f>IF(TRIM(H245)&lt;&gt;"",COUNTA($H$66:H245)&amp;"","")</f>
        <v>114</v>
      </c>
      <c r="C245" s="161" t="s">
        <v>182</v>
      </c>
      <c r="D245" s="161"/>
      <c r="E245" s="161"/>
      <c r="F245" s="119" t="s">
        <v>176</v>
      </c>
      <c r="G245" s="1">
        <v>16</v>
      </c>
      <c r="H245" s="122">
        <v>23465</v>
      </c>
      <c r="I245" s="122"/>
      <c r="J245" s="5">
        <f t="shared" si="155"/>
        <v>375440</v>
      </c>
      <c r="K245" s="123" t="s">
        <v>74</v>
      </c>
      <c r="L245" s="130">
        <v>8.5000000000000006E-3</v>
      </c>
      <c r="M245" s="132">
        <v>53</v>
      </c>
      <c r="N245" s="127">
        <f t="shared" si="156"/>
        <v>0.45050000000000001</v>
      </c>
      <c r="O245" s="127">
        <v>0.32</v>
      </c>
      <c r="P245" s="125">
        <v>0</v>
      </c>
      <c r="Q245" s="140">
        <f t="shared" si="157"/>
        <v>0.77049999999999996</v>
      </c>
      <c r="R245" s="64">
        <f t="shared" si="158"/>
        <v>289276.51999999996</v>
      </c>
    </row>
    <row r="246" spans="2:18" s="53" customFormat="1" x14ac:dyDescent="0.3">
      <c r="B246" s="54" t="str">
        <f>IF(TRIM(H246)&lt;&gt;"",COUNTA($H$66:H246)&amp;"","")</f>
        <v>115</v>
      </c>
      <c r="C246" s="161"/>
      <c r="D246" s="161"/>
      <c r="E246" s="161"/>
      <c r="F246" s="119" t="s">
        <v>174</v>
      </c>
      <c r="G246" s="1">
        <v>16</v>
      </c>
      <c r="H246" s="122">
        <v>93843</v>
      </c>
      <c r="I246" s="122"/>
      <c r="J246" s="5">
        <f t="shared" si="155"/>
        <v>1501488</v>
      </c>
      <c r="K246" s="123" t="s">
        <v>175</v>
      </c>
      <c r="L246" s="130">
        <v>4.0000000000000001E-3</v>
      </c>
      <c r="M246" s="132">
        <v>53</v>
      </c>
      <c r="N246" s="127">
        <f t="shared" si="156"/>
        <v>0.21199999999999999</v>
      </c>
      <c r="O246" s="127">
        <v>0.05</v>
      </c>
      <c r="P246" s="125">
        <v>0</v>
      </c>
      <c r="Q246" s="140">
        <f t="shared" si="157"/>
        <v>0.26200000000000001</v>
      </c>
      <c r="R246" s="64">
        <f t="shared" si="158"/>
        <v>393389.85600000003</v>
      </c>
    </row>
    <row r="247" spans="2:18" x14ac:dyDescent="0.3">
      <c r="B247" s="19" t="str">
        <f>IF(TRIM(H247)&lt;&gt;"",COUNTA($H$66:H247)&amp;"","")</f>
        <v/>
      </c>
      <c r="C247" s="20"/>
      <c r="D247" s="30"/>
      <c r="E247" s="4">
        <v>92600</v>
      </c>
      <c r="F247" s="31" t="s">
        <v>11</v>
      </c>
      <c r="G247" s="48"/>
      <c r="H247" s="117"/>
      <c r="I247" s="20"/>
      <c r="J247" s="20"/>
      <c r="K247" s="20"/>
      <c r="L247" s="20"/>
      <c r="M247" s="20"/>
      <c r="N247" s="20"/>
      <c r="O247" s="95"/>
      <c r="P247" s="20"/>
      <c r="Q247" s="20"/>
      <c r="R247" s="63"/>
    </row>
    <row r="248" spans="2:18" x14ac:dyDescent="0.3">
      <c r="B248" s="7" t="str">
        <f>IF(TRIM(H248)&lt;&gt;"",COUNTA($H$66:H248)&amp;"","")</f>
        <v/>
      </c>
      <c r="C248" s="161" t="s">
        <v>182</v>
      </c>
      <c r="D248" s="165"/>
      <c r="E248" s="165"/>
      <c r="F248" s="131" t="s">
        <v>80</v>
      </c>
      <c r="G248" s="131"/>
      <c r="H248" s="120"/>
      <c r="I248" s="121"/>
      <c r="J248" s="121"/>
      <c r="K248" s="121"/>
      <c r="L248" s="8"/>
      <c r="M248" s="8"/>
      <c r="N248" s="8"/>
      <c r="O248" s="91"/>
      <c r="P248" s="8"/>
      <c r="Q248" s="8"/>
      <c r="R248" s="64"/>
    </row>
    <row r="249" spans="2:18" s="32" customFormat="1" ht="27.6" x14ac:dyDescent="0.3">
      <c r="B249" s="7" t="str">
        <f>IF(TRIM(H249)&lt;&gt;"",COUNTA($H$66:H249)&amp;"","")</f>
        <v>116</v>
      </c>
      <c r="C249" s="161"/>
      <c r="D249" s="166"/>
      <c r="E249" s="166"/>
      <c r="F249" s="119" t="s">
        <v>138</v>
      </c>
      <c r="G249" s="1">
        <v>16</v>
      </c>
      <c r="H249" s="122">
        <v>14506</v>
      </c>
      <c r="I249" s="123"/>
      <c r="J249" s="5">
        <f t="shared" ref="J249:J250" si="162">G249*H249</f>
        <v>232096</v>
      </c>
      <c r="K249" s="123" t="s">
        <v>46</v>
      </c>
      <c r="L249" s="130">
        <v>4.3999999999999997E-2</v>
      </c>
      <c r="M249" s="132">
        <v>53</v>
      </c>
      <c r="N249" s="126">
        <f t="shared" ref="N249:N250" si="163">M249*L249</f>
        <v>2.3319999999999999</v>
      </c>
      <c r="O249" s="133">
        <v>1.05</v>
      </c>
      <c r="P249" s="125">
        <v>0</v>
      </c>
      <c r="Q249" s="126">
        <f t="shared" ref="Q249:Q250" si="164">P249+O249+N249</f>
        <v>3.3819999999999997</v>
      </c>
      <c r="R249" s="64">
        <f t="shared" ref="R249:R250" si="165">Q249*J249</f>
        <v>784948.6719999999</v>
      </c>
    </row>
    <row r="250" spans="2:18" ht="27.6" x14ac:dyDescent="0.3">
      <c r="B250" s="7" t="str">
        <f>IF(TRIM(H250)&lt;&gt;"",COUNTA($H$66:H250)&amp;"","")</f>
        <v>117</v>
      </c>
      <c r="C250" s="161" t="s">
        <v>182</v>
      </c>
      <c r="D250" s="165"/>
      <c r="E250" s="165"/>
      <c r="F250" s="119" t="s">
        <v>139</v>
      </c>
      <c r="G250" s="1">
        <v>16</v>
      </c>
      <c r="H250" s="122">
        <v>660</v>
      </c>
      <c r="I250" s="123"/>
      <c r="J250" s="5">
        <f t="shared" si="162"/>
        <v>10560</v>
      </c>
      <c r="K250" s="123" t="s">
        <v>46</v>
      </c>
      <c r="L250" s="130">
        <v>4.3999999999999997E-2</v>
      </c>
      <c r="M250" s="132">
        <v>53</v>
      </c>
      <c r="N250" s="126">
        <f t="shared" si="163"/>
        <v>2.3319999999999999</v>
      </c>
      <c r="O250" s="133">
        <v>1.1499999999999999</v>
      </c>
      <c r="P250" s="125">
        <v>0</v>
      </c>
      <c r="Q250" s="126">
        <f t="shared" si="164"/>
        <v>3.4819999999999998</v>
      </c>
      <c r="R250" s="64">
        <f t="shared" si="165"/>
        <v>36769.919999999998</v>
      </c>
    </row>
    <row r="251" spans="2:18" s="32" customFormat="1" x14ac:dyDescent="0.3">
      <c r="B251" s="7" t="str">
        <f>IF(TRIM(H251)&lt;&gt;"",COUNTA($H$66:H251)&amp;"","")</f>
        <v/>
      </c>
      <c r="C251" s="161"/>
      <c r="D251" s="166"/>
      <c r="E251" s="166"/>
      <c r="F251" s="38" t="s">
        <v>91</v>
      </c>
      <c r="G251" s="138"/>
      <c r="H251" s="44"/>
      <c r="I251" s="137"/>
      <c r="J251" s="137"/>
      <c r="K251" s="6"/>
      <c r="L251" s="8"/>
      <c r="M251" s="8"/>
      <c r="N251" s="8"/>
      <c r="O251" s="91"/>
      <c r="P251" s="8"/>
      <c r="Q251" s="8"/>
      <c r="R251" s="64"/>
    </row>
    <row r="252" spans="2:18" ht="27.6" x14ac:dyDescent="0.3">
      <c r="B252" s="7" t="str">
        <f>IF(TRIM(H252)&lt;&gt;"",COUNTA($H$66:H252)&amp;"","")</f>
        <v>118</v>
      </c>
      <c r="C252" s="161" t="s">
        <v>182</v>
      </c>
      <c r="D252" s="165"/>
      <c r="E252" s="165"/>
      <c r="F252" s="113" t="s">
        <v>140</v>
      </c>
      <c r="G252" s="1">
        <v>16</v>
      </c>
      <c r="H252" s="44">
        <v>23148</v>
      </c>
      <c r="I252" s="6"/>
      <c r="J252" s="5">
        <f t="shared" ref="J252" si="166">G252*H252</f>
        <v>370368</v>
      </c>
      <c r="K252" s="6" t="s">
        <v>46</v>
      </c>
      <c r="L252" s="130">
        <v>1.2999999999999999E-2</v>
      </c>
      <c r="M252" s="132">
        <v>53</v>
      </c>
      <c r="N252" s="126">
        <f t="shared" ref="N252" si="167">M252*L252</f>
        <v>0.68899999999999995</v>
      </c>
      <c r="O252" s="133">
        <v>0.85</v>
      </c>
      <c r="P252" s="125">
        <v>0</v>
      </c>
      <c r="Q252" s="126">
        <f t="shared" ref="Q252" si="168">P252+O252+N252</f>
        <v>1.5389999999999999</v>
      </c>
      <c r="R252" s="64">
        <f t="shared" ref="R252" si="169">Q252*J252</f>
        <v>569996.35199999996</v>
      </c>
    </row>
    <row r="253" spans="2:18" s="32" customFormat="1" x14ac:dyDescent="0.3">
      <c r="B253" s="7" t="str">
        <f>IF(TRIM(H253)&lt;&gt;"",COUNTA($H$66:H253)&amp;"","")</f>
        <v/>
      </c>
      <c r="C253" s="161"/>
      <c r="D253" s="166"/>
      <c r="E253" s="166"/>
      <c r="F253" s="38" t="s">
        <v>149</v>
      </c>
      <c r="G253" s="138"/>
      <c r="H253" s="44"/>
      <c r="I253" s="6"/>
      <c r="J253" s="6"/>
      <c r="K253" s="6"/>
      <c r="L253" s="8"/>
      <c r="M253" s="8"/>
      <c r="N253" s="8"/>
      <c r="O253" s="91"/>
      <c r="P253" s="8"/>
      <c r="Q253" s="8"/>
      <c r="R253" s="64"/>
    </row>
    <row r="254" spans="2:18" ht="27.6" x14ac:dyDescent="0.3">
      <c r="B254" s="7" t="str">
        <f>IF(TRIM(H254)&lt;&gt;"",COUNTA($H$66:H254)&amp;"","")</f>
        <v>119</v>
      </c>
      <c r="C254" s="165" t="s">
        <v>182</v>
      </c>
      <c r="D254" s="165"/>
      <c r="E254" s="165"/>
      <c r="F254" s="113" t="s">
        <v>141</v>
      </c>
      <c r="G254" s="1">
        <v>16</v>
      </c>
      <c r="H254" s="44">
        <v>3706</v>
      </c>
      <c r="I254" s="6"/>
      <c r="J254" s="5">
        <f t="shared" ref="J254" si="170">G254*H254</f>
        <v>59296</v>
      </c>
      <c r="K254" s="6" t="s">
        <v>46</v>
      </c>
      <c r="L254" s="130">
        <v>1.2999999999999999E-2</v>
      </c>
      <c r="M254" s="132">
        <v>53</v>
      </c>
      <c r="N254" s="126">
        <f t="shared" ref="N254" si="171">M254*L254</f>
        <v>0.68899999999999995</v>
      </c>
      <c r="O254" s="133">
        <v>0.85</v>
      </c>
      <c r="P254" s="125">
        <v>0</v>
      </c>
      <c r="Q254" s="126">
        <f t="shared" ref="Q254" si="172">P254+O254+N254</f>
        <v>1.5389999999999999</v>
      </c>
      <c r="R254" s="64">
        <f t="shared" ref="R254" si="173">Q254*J254</f>
        <v>91256.543999999994</v>
      </c>
    </row>
    <row r="255" spans="2:18" x14ac:dyDescent="0.3">
      <c r="B255" s="7" t="str">
        <f>IF(TRIM(H255)&lt;&gt;"",COUNTA($H$66:H255)&amp;"","")</f>
        <v/>
      </c>
      <c r="C255" s="166"/>
      <c r="D255" s="166"/>
      <c r="E255" s="166"/>
      <c r="F255" s="38" t="s">
        <v>148</v>
      </c>
      <c r="G255" s="138"/>
      <c r="H255" s="44"/>
      <c r="I255" s="6"/>
      <c r="J255" s="6"/>
      <c r="K255" s="6"/>
      <c r="L255" s="8"/>
      <c r="M255" s="8"/>
      <c r="N255" s="8"/>
      <c r="O255" s="91"/>
      <c r="P255" s="8"/>
      <c r="Q255" s="8"/>
      <c r="R255" s="64"/>
    </row>
    <row r="256" spans="2:18" ht="27.6" x14ac:dyDescent="0.3">
      <c r="B256" s="7" t="str">
        <f>IF(TRIM(H256)&lt;&gt;"",COUNTA($H$66:H256)&amp;"","")</f>
        <v>120</v>
      </c>
      <c r="C256" s="166"/>
      <c r="D256" s="166"/>
      <c r="E256" s="166"/>
      <c r="F256" s="113" t="s">
        <v>142</v>
      </c>
      <c r="G256" s="1">
        <v>16</v>
      </c>
      <c r="H256" s="44">
        <v>13066</v>
      </c>
      <c r="I256" s="6"/>
      <c r="J256" s="5">
        <f t="shared" ref="J256" si="174">G256*H256</f>
        <v>209056</v>
      </c>
      <c r="K256" s="6" t="s">
        <v>46</v>
      </c>
      <c r="L256" s="130">
        <v>1.2999999999999999E-2</v>
      </c>
      <c r="M256" s="132">
        <v>53</v>
      </c>
      <c r="N256" s="126">
        <f t="shared" ref="N256" si="175">M256*L256</f>
        <v>0.68899999999999995</v>
      </c>
      <c r="O256" s="133">
        <v>0.85</v>
      </c>
      <c r="P256" s="125">
        <v>0</v>
      </c>
      <c r="Q256" s="126">
        <f t="shared" ref="Q256" si="176">P256+O256+N256</f>
        <v>1.5389999999999999</v>
      </c>
      <c r="R256" s="64">
        <f t="shared" ref="R256" si="177">Q256*J256</f>
        <v>321737.18400000001</v>
      </c>
    </row>
    <row r="257" spans="2:18" x14ac:dyDescent="0.3">
      <c r="B257" s="7" t="str">
        <f>IF(TRIM(H257)&lt;&gt;"",COUNTA($H$66:H257)&amp;"","")</f>
        <v/>
      </c>
      <c r="C257" s="166"/>
      <c r="D257" s="166"/>
      <c r="E257" s="166"/>
      <c r="F257" s="38" t="s">
        <v>144</v>
      </c>
      <c r="G257" s="138"/>
      <c r="H257" s="44"/>
      <c r="I257" s="6"/>
      <c r="J257" s="6"/>
      <c r="K257" s="6"/>
      <c r="L257" s="8"/>
      <c r="M257" s="8"/>
      <c r="N257" s="8"/>
      <c r="O257" s="91"/>
      <c r="P257" s="8"/>
      <c r="Q257" s="8"/>
      <c r="R257" s="64"/>
    </row>
    <row r="258" spans="2:18" ht="27.6" x14ac:dyDescent="0.3">
      <c r="B258" s="7" t="str">
        <f>IF(TRIM(H258)&lt;&gt;"",COUNTA($H$66:H258)&amp;"","")</f>
        <v>121</v>
      </c>
      <c r="C258" s="166"/>
      <c r="D258" s="166"/>
      <c r="E258" s="166"/>
      <c r="F258" s="113" t="s">
        <v>143</v>
      </c>
      <c r="G258" s="1">
        <v>16</v>
      </c>
      <c r="H258" s="44">
        <v>7476</v>
      </c>
      <c r="I258" s="6"/>
      <c r="J258" s="5">
        <f t="shared" ref="J258:J268" si="178">G258*H258</f>
        <v>119616</v>
      </c>
      <c r="K258" s="6" t="s">
        <v>46</v>
      </c>
      <c r="L258" s="130">
        <v>1.2999999999999999E-2</v>
      </c>
      <c r="M258" s="132">
        <v>53</v>
      </c>
      <c r="N258" s="126">
        <f t="shared" ref="N258" si="179">M258*L258</f>
        <v>0.68899999999999995</v>
      </c>
      <c r="O258" s="133">
        <v>0.85</v>
      </c>
      <c r="P258" s="125">
        <v>0</v>
      </c>
      <c r="Q258" s="126">
        <f t="shared" ref="Q258" si="180">P258+O258+N258</f>
        <v>1.5389999999999999</v>
      </c>
      <c r="R258" s="64">
        <f t="shared" ref="R258" si="181">Q258*J258</f>
        <v>184089.024</v>
      </c>
    </row>
    <row r="259" spans="2:18" x14ac:dyDescent="0.3">
      <c r="B259" s="19" t="str">
        <f>IF(TRIM(H259)&lt;&gt;"",COUNTA($H$66:H259)&amp;"","")</f>
        <v/>
      </c>
      <c r="C259" s="20"/>
      <c r="D259" s="30"/>
      <c r="E259" s="4">
        <v>99100</v>
      </c>
      <c r="F259" s="31" t="s">
        <v>14</v>
      </c>
      <c r="G259" s="48"/>
      <c r="H259" s="117"/>
      <c r="I259" s="20"/>
      <c r="J259" s="20"/>
      <c r="K259" s="20"/>
      <c r="L259" s="20"/>
      <c r="M259" s="20"/>
      <c r="N259" s="20"/>
      <c r="O259" s="95"/>
      <c r="P259" s="20"/>
      <c r="Q259" s="20"/>
      <c r="R259" s="63"/>
    </row>
    <row r="260" spans="2:18" x14ac:dyDescent="0.3">
      <c r="B260" s="7" t="str">
        <f>IF(TRIM(H260)&lt;&gt;"",COUNTA($H$66:H260)&amp;"","")</f>
        <v>122</v>
      </c>
      <c r="C260" s="165" t="s">
        <v>182</v>
      </c>
      <c r="D260" s="165"/>
      <c r="E260" s="165"/>
      <c r="F260" s="113" t="s">
        <v>92</v>
      </c>
      <c r="G260" s="1">
        <v>16</v>
      </c>
      <c r="H260" s="44">
        <v>6942</v>
      </c>
      <c r="I260" s="137"/>
      <c r="J260" s="5">
        <f t="shared" si="178"/>
        <v>111072</v>
      </c>
      <c r="K260" s="6" t="s">
        <v>46</v>
      </c>
      <c r="L260" s="130">
        <v>3.5000000000000003E-2</v>
      </c>
      <c r="M260" s="132">
        <v>53</v>
      </c>
      <c r="N260" s="126">
        <f t="shared" ref="N260:N261" si="182">M260*L260</f>
        <v>1.8550000000000002</v>
      </c>
      <c r="O260" s="133">
        <v>0.53</v>
      </c>
      <c r="P260" s="125">
        <v>0</v>
      </c>
      <c r="Q260" s="126">
        <f t="shared" ref="Q260:Q261" si="183">P260+O260+N260</f>
        <v>2.3850000000000002</v>
      </c>
      <c r="R260" s="64">
        <f>Q260*J260</f>
        <v>264906.72000000003</v>
      </c>
    </row>
    <row r="261" spans="2:18" x14ac:dyDescent="0.3">
      <c r="B261" s="7" t="str">
        <f>IF(TRIM(H261)&lt;&gt;"",COUNTA($H$66:H261)&amp;"","")</f>
        <v>123</v>
      </c>
      <c r="C261" s="166"/>
      <c r="D261" s="166"/>
      <c r="E261" s="166"/>
      <c r="F261" s="113" t="s">
        <v>82</v>
      </c>
      <c r="G261" s="1">
        <v>16</v>
      </c>
      <c r="H261" s="44">
        <v>48705</v>
      </c>
      <c r="I261" s="137"/>
      <c r="J261" s="5">
        <f t="shared" si="178"/>
        <v>779280</v>
      </c>
      <c r="K261" s="6" t="s">
        <v>46</v>
      </c>
      <c r="L261" s="111">
        <v>2.3E-2</v>
      </c>
      <c r="M261" s="132">
        <v>53</v>
      </c>
      <c r="N261" s="126">
        <f t="shared" si="182"/>
        <v>1.2190000000000001</v>
      </c>
      <c r="O261" s="127">
        <v>0.23</v>
      </c>
      <c r="P261" s="125">
        <v>0</v>
      </c>
      <c r="Q261" s="126">
        <f t="shared" si="183"/>
        <v>1.4490000000000001</v>
      </c>
      <c r="R261" s="64">
        <f>Q261*J261</f>
        <v>1129176.72</v>
      </c>
    </row>
    <row r="262" spans="2:18" x14ac:dyDescent="0.3">
      <c r="B262" s="7" t="str">
        <f>IF(TRIM(H262)&lt;&gt;"",COUNTA($H$66:H262)&amp;"","")</f>
        <v>124</v>
      </c>
      <c r="C262" s="166"/>
      <c r="D262" s="166"/>
      <c r="E262" s="166"/>
      <c r="F262" s="60" t="s">
        <v>84</v>
      </c>
      <c r="G262" s="1">
        <v>16</v>
      </c>
      <c r="H262" s="44">
        <v>15166</v>
      </c>
      <c r="I262" s="123"/>
      <c r="J262" s="5">
        <f t="shared" si="178"/>
        <v>242656</v>
      </c>
      <c r="K262" s="123" t="s">
        <v>46</v>
      </c>
      <c r="L262" s="111">
        <v>2.3E-2</v>
      </c>
      <c r="M262" s="132">
        <v>53</v>
      </c>
      <c r="N262" s="126">
        <f t="shared" ref="N262" si="184">M262*L262</f>
        <v>1.2190000000000001</v>
      </c>
      <c r="O262" s="127">
        <v>0.23</v>
      </c>
      <c r="P262" s="125">
        <v>0</v>
      </c>
      <c r="Q262" s="126">
        <f t="shared" ref="Q262" si="185">P262+O262+N262</f>
        <v>1.4490000000000001</v>
      </c>
      <c r="R262" s="64">
        <f>Q262*J262</f>
        <v>351608.54399999999</v>
      </c>
    </row>
    <row r="263" spans="2:18" x14ac:dyDescent="0.3">
      <c r="B263" s="7" t="str">
        <f>IF(TRIM(H263)&lt;&gt;"",COUNTA($H$66:H263)&amp;"","")</f>
        <v/>
      </c>
      <c r="C263" s="166"/>
      <c r="D263" s="166"/>
      <c r="E263" s="166"/>
      <c r="F263" s="38" t="s">
        <v>85</v>
      </c>
      <c r="G263" s="138"/>
      <c r="H263" s="44"/>
      <c r="I263" s="137"/>
      <c r="J263" s="137"/>
      <c r="K263" s="6"/>
      <c r="L263" s="8"/>
      <c r="M263" s="8"/>
      <c r="N263" s="33"/>
      <c r="O263" s="91"/>
      <c r="P263" s="8"/>
      <c r="Q263" s="33"/>
      <c r="R263" s="64"/>
    </row>
    <row r="264" spans="2:18" x14ac:dyDescent="0.3">
      <c r="B264" s="7" t="str">
        <f>IF(TRIM(H264)&lt;&gt;"",COUNTA($H$66:H264)&amp;"","")</f>
        <v>125</v>
      </c>
      <c r="C264" s="166"/>
      <c r="D264" s="166"/>
      <c r="E264" s="166"/>
      <c r="F264" s="60" t="s">
        <v>86</v>
      </c>
      <c r="G264" s="1">
        <v>16</v>
      </c>
      <c r="H264" s="121">
        <v>6955</v>
      </c>
      <c r="I264" s="123"/>
      <c r="J264" s="5">
        <f t="shared" si="178"/>
        <v>111280</v>
      </c>
      <c r="K264" s="123" t="s">
        <v>46</v>
      </c>
      <c r="L264" s="124">
        <v>3.2000000000000001E-2</v>
      </c>
      <c r="M264" s="132">
        <v>53</v>
      </c>
      <c r="N264" s="127">
        <f t="shared" ref="N264:N268" si="186">M264*L264</f>
        <v>1.696</v>
      </c>
      <c r="O264" s="127">
        <v>0.32</v>
      </c>
      <c r="P264" s="125">
        <v>0</v>
      </c>
      <c r="Q264" s="126">
        <f t="shared" ref="Q264" si="187">(P264+O264+N264)</f>
        <v>2.016</v>
      </c>
      <c r="R264" s="64">
        <f>Q264*J264</f>
        <v>224340.48000000001</v>
      </c>
    </row>
    <row r="265" spans="2:18" x14ac:dyDescent="0.3">
      <c r="B265" s="7" t="str">
        <f>IF(TRIM(H265)&lt;&gt;"",COUNTA($H$66:H265)&amp;"","")</f>
        <v>126</v>
      </c>
      <c r="C265" s="166"/>
      <c r="D265" s="166"/>
      <c r="E265" s="166"/>
      <c r="F265" s="119" t="s">
        <v>83</v>
      </c>
      <c r="G265" s="1">
        <v>16</v>
      </c>
      <c r="H265" s="122">
        <v>201</v>
      </c>
      <c r="I265" s="123"/>
      <c r="J265" s="5">
        <f t="shared" ref="J265:J266" si="188">G265*H265</f>
        <v>3216</v>
      </c>
      <c r="K265" s="123" t="s">
        <v>74</v>
      </c>
      <c r="L265" s="130">
        <f>(0.035*3.5)</f>
        <v>0.12250000000000001</v>
      </c>
      <c r="M265" s="132">
        <v>53</v>
      </c>
      <c r="N265" s="126">
        <f t="shared" si="186"/>
        <v>6.4925000000000006</v>
      </c>
      <c r="O265" s="133">
        <f>(0.53*3.5)</f>
        <v>1.855</v>
      </c>
      <c r="P265" s="125">
        <v>0</v>
      </c>
      <c r="Q265" s="126">
        <f t="shared" ref="Q265:Q268" si="189">P265+O265+N265</f>
        <v>8.3475000000000001</v>
      </c>
      <c r="R265" s="64">
        <f>Q265*J265</f>
        <v>26845.56</v>
      </c>
    </row>
    <row r="266" spans="2:18" x14ac:dyDescent="0.3">
      <c r="B266" s="7" t="str">
        <f>IF(TRIM(H266)&lt;&gt;"",COUNTA($H$66:H266)&amp;"","")</f>
        <v>127</v>
      </c>
      <c r="C266" s="166"/>
      <c r="D266" s="166"/>
      <c r="E266" s="166"/>
      <c r="F266" s="119" t="s">
        <v>89</v>
      </c>
      <c r="G266" s="1">
        <v>16</v>
      </c>
      <c r="H266" s="122">
        <v>2765</v>
      </c>
      <c r="I266" s="123"/>
      <c r="J266" s="5">
        <f t="shared" si="188"/>
        <v>44240</v>
      </c>
      <c r="K266" s="123" t="s">
        <v>74</v>
      </c>
      <c r="L266" s="130">
        <f>(0.035*0.333)</f>
        <v>1.1655000000000002E-2</v>
      </c>
      <c r="M266" s="132">
        <v>53</v>
      </c>
      <c r="N266" s="126">
        <f t="shared" ref="N266" si="190">M266*L266</f>
        <v>0.61771500000000013</v>
      </c>
      <c r="O266" s="133">
        <f>(0.53*0.333)</f>
        <v>0.17649000000000001</v>
      </c>
      <c r="P266" s="125">
        <v>0</v>
      </c>
      <c r="Q266" s="126">
        <f t="shared" ref="Q266" si="191">P266+O266+N266</f>
        <v>0.79420500000000016</v>
      </c>
      <c r="R266" s="64">
        <f>Q266*J266</f>
        <v>35135.62920000001</v>
      </c>
    </row>
    <row r="267" spans="2:18" x14ac:dyDescent="0.3">
      <c r="B267" s="7" t="str">
        <f>IF(TRIM(H267)&lt;&gt;"",COUNTA($H$66:H267)&amp;"","")</f>
        <v>128</v>
      </c>
      <c r="C267" s="166"/>
      <c r="D267" s="166"/>
      <c r="E267" s="166"/>
      <c r="F267" s="119" t="s">
        <v>87</v>
      </c>
      <c r="G267" s="1">
        <v>16</v>
      </c>
      <c r="H267" s="122">
        <v>457</v>
      </c>
      <c r="I267" s="123"/>
      <c r="J267" s="5">
        <f t="shared" si="178"/>
        <v>7312</v>
      </c>
      <c r="K267" s="123" t="s">
        <v>74</v>
      </c>
      <c r="L267" s="130">
        <f>(0.035*0.5)</f>
        <v>1.7500000000000002E-2</v>
      </c>
      <c r="M267" s="132">
        <v>53</v>
      </c>
      <c r="N267" s="126">
        <f t="shared" si="186"/>
        <v>0.9275000000000001</v>
      </c>
      <c r="O267" s="133">
        <f>(0.53*0.5)</f>
        <v>0.26500000000000001</v>
      </c>
      <c r="P267" s="125">
        <v>0</v>
      </c>
      <c r="Q267" s="126">
        <f t="shared" si="189"/>
        <v>1.1925000000000001</v>
      </c>
      <c r="R267" s="64">
        <f>Q267*J267</f>
        <v>8719.5600000000013</v>
      </c>
    </row>
    <row r="268" spans="2:18" x14ac:dyDescent="0.3">
      <c r="B268" s="7" t="str">
        <f>IF(TRIM(H268)&lt;&gt;"",COUNTA($H$66:H268)&amp;"","")</f>
        <v>129</v>
      </c>
      <c r="C268" s="166"/>
      <c r="D268" s="166"/>
      <c r="E268" s="166"/>
      <c r="F268" s="119" t="s">
        <v>88</v>
      </c>
      <c r="G268" s="1">
        <v>16</v>
      </c>
      <c r="H268" s="122">
        <v>729</v>
      </c>
      <c r="I268" s="123"/>
      <c r="J268" s="5">
        <f t="shared" si="178"/>
        <v>11664</v>
      </c>
      <c r="K268" s="123" t="s">
        <v>74</v>
      </c>
      <c r="L268" s="130">
        <f>(0.035*0.666)</f>
        <v>2.3310000000000004E-2</v>
      </c>
      <c r="M268" s="132">
        <v>53</v>
      </c>
      <c r="N268" s="126">
        <f t="shared" si="186"/>
        <v>1.2354300000000003</v>
      </c>
      <c r="O268" s="133">
        <f>(0.53*0.666)</f>
        <v>0.35298000000000002</v>
      </c>
      <c r="P268" s="125">
        <v>0</v>
      </c>
      <c r="Q268" s="126">
        <f t="shared" si="189"/>
        <v>1.5884100000000003</v>
      </c>
      <c r="R268" s="64">
        <f>Q268*J268</f>
        <v>18527.214240000005</v>
      </c>
    </row>
    <row r="269" spans="2:18" ht="14.4" thickBot="1" x14ac:dyDescent="0.35">
      <c r="B269" s="7" t="str">
        <f>IF(TRIM(H269)&lt;&gt;"",COUNTA($H$66:H269)&amp;"","")</f>
        <v/>
      </c>
      <c r="C269" s="1"/>
      <c r="D269" s="1"/>
      <c r="E269" s="1"/>
      <c r="F269" s="24" t="s">
        <v>7</v>
      </c>
      <c r="G269" s="45"/>
      <c r="H269" s="49"/>
      <c r="I269" s="34"/>
      <c r="J269" s="34"/>
      <c r="K269" s="34"/>
      <c r="L269" s="51"/>
      <c r="M269" s="51"/>
      <c r="N269" s="26"/>
      <c r="O269" s="92"/>
      <c r="P269" s="51"/>
      <c r="Q269" s="26"/>
      <c r="R269" s="66">
        <f>SUM(R241:R268)</f>
        <v>6340719.6994399987</v>
      </c>
    </row>
    <row r="270" spans="2:18" x14ac:dyDescent="0.3">
      <c r="B270" s="7" t="str">
        <f>IF(TRIM(H270)&lt;&gt;"",COUNTA($H$66:H270)&amp;"","")</f>
        <v/>
      </c>
      <c r="C270" s="1"/>
      <c r="D270" s="1"/>
      <c r="E270" s="1"/>
      <c r="F270" s="24"/>
      <c r="G270" s="116"/>
      <c r="H270" s="50"/>
      <c r="I270" s="35"/>
      <c r="J270" s="35"/>
      <c r="K270" s="35"/>
      <c r="L270" s="52"/>
      <c r="M270" s="52"/>
      <c r="N270" s="36"/>
      <c r="O270" s="93"/>
      <c r="P270" s="52"/>
      <c r="Q270" s="36"/>
      <c r="R270" s="68"/>
    </row>
    <row r="271" spans="2:18" x14ac:dyDescent="0.3">
      <c r="B271" s="7" t="str">
        <f>IF(TRIM(H271)&lt;&gt;"",COUNTA($H$66:H271)&amp;"","")</f>
        <v/>
      </c>
      <c r="C271" s="1"/>
      <c r="D271" s="1"/>
      <c r="E271" s="1"/>
      <c r="F271" s="24"/>
      <c r="G271" s="24"/>
      <c r="H271" s="42"/>
      <c r="I271" s="5"/>
      <c r="J271" s="5"/>
      <c r="K271" s="5"/>
      <c r="L271" s="8"/>
      <c r="M271" s="8"/>
      <c r="N271" s="37"/>
      <c r="O271" s="94"/>
      <c r="P271" s="8"/>
      <c r="Q271" s="37"/>
      <c r="R271" s="69"/>
    </row>
    <row r="272" spans="2:18" x14ac:dyDescent="0.3">
      <c r="B272" s="19" t="str">
        <f>IF(TRIM(H272)&lt;&gt;"",COUNTA($H$66:H272)&amp;"","")</f>
        <v/>
      </c>
      <c r="C272" s="20"/>
      <c r="D272" s="20"/>
      <c r="E272" s="20"/>
      <c r="F272" s="118" t="s">
        <v>152</v>
      </c>
      <c r="G272" s="48"/>
      <c r="H272" s="117"/>
      <c r="I272" s="20"/>
      <c r="J272" s="20"/>
      <c r="K272" s="20"/>
      <c r="L272" s="20"/>
      <c r="M272" s="20"/>
      <c r="N272" s="20"/>
      <c r="O272" s="95"/>
      <c r="P272" s="20"/>
      <c r="Q272" s="20"/>
      <c r="R272" s="63"/>
    </row>
    <row r="273" spans="2:18" x14ac:dyDescent="0.3">
      <c r="B273" s="19" t="str">
        <f>IF(TRIM(H273)&lt;&gt;"",COUNTA($H$66:H273)&amp;"","")</f>
        <v/>
      </c>
      <c r="C273" s="20"/>
      <c r="D273" s="20"/>
      <c r="E273" s="4">
        <v>40000</v>
      </c>
      <c r="F273" s="3" t="s">
        <v>12</v>
      </c>
      <c r="G273" s="48"/>
      <c r="H273" s="117"/>
      <c r="I273" s="20"/>
      <c r="J273" s="20"/>
      <c r="K273" s="20"/>
      <c r="L273" s="20"/>
      <c r="M273" s="20"/>
      <c r="N273" s="20"/>
      <c r="O273" s="95"/>
      <c r="P273" s="20"/>
      <c r="Q273" s="20"/>
      <c r="R273" s="63"/>
    </row>
    <row r="274" spans="2:18" x14ac:dyDescent="0.3">
      <c r="B274" s="19" t="str">
        <f>IF(TRIM(H274)&lt;&gt;"",COUNTA($H$66:H274)&amp;"","")</f>
        <v/>
      </c>
      <c r="C274" s="20"/>
      <c r="D274" s="30"/>
      <c r="E274" s="4">
        <v>42000</v>
      </c>
      <c r="F274" s="31" t="s">
        <v>13</v>
      </c>
      <c r="G274" s="48"/>
      <c r="H274" s="117"/>
      <c r="I274" s="20"/>
      <c r="J274" s="20"/>
      <c r="K274" s="20"/>
      <c r="L274" s="20"/>
      <c r="M274" s="20"/>
      <c r="N274" s="20"/>
      <c r="O274" s="95"/>
      <c r="P274" s="20"/>
      <c r="Q274" s="20"/>
      <c r="R274" s="63"/>
    </row>
    <row r="275" spans="2:18" x14ac:dyDescent="0.3">
      <c r="B275" s="7" t="str">
        <f>IF(TRIM(H275)&lt;&gt;"",COUNTA($H$66:H275)&amp;"","")</f>
        <v>130</v>
      </c>
      <c r="C275" s="158" t="s">
        <v>183</v>
      </c>
      <c r="D275" s="165"/>
      <c r="E275" s="165"/>
      <c r="F275" s="119" t="s">
        <v>72</v>
      </c>
      <c r="G275" s="1">
        <v>4</v>
      </c>
      <c r="H275" s="122">
        <v>2772</v>
      </c>
      <c r="I275" s="123"/>
      <c r="J275" s="5">
        <f t="shared" ref="J275:J278" si="192">G275*H275</f>
        <v>11088</v>
      </c>
      <c r="K275" s="123" t="s">
        <v>46</v>
      </c>
      <c r="L275" s="124">
        <v>0.38100000000000001</v>
      </c>
      <c r="M275" s="128">
        <v>53</v>
      </c>
      <c r="N275" s="126">
        <f t="shared" ref="N275:N278" si="193">M275*L275</f>
        <v>20.193000000000001</v>
      </c>
      <c r="O275" s="127">
        <v>9.57</v>
      </c>
      <c r="P275" s="125">
        <v>0</v>
      </c>
      <c r="Q275" s="126">
        <f t="shared" ref="Q275:Q278" si="194">(P275+O275+N275)*1.4</f>
        <v>41.668199999999999</v>
      </c>
      <c r="R275" s="64">
        <f t="shared" ref="R275:R278" si="195">Q275*J275</f>
        <v>462017.00159999996</v>
      </c>
    </row>
    <row r="276" spans="2:18" s="32" customFormat="1" x14ac:dyDescent="0.3">
      <c r="B276" s="7" t="str">
        <f>IF(TRIM(H276)&lt;&gt;"",COUNTA($H$66:H276)&amp;"","")</f>
        <v>131</v>
      </c>
      <c r="C276" s="166"/>
      <c r="D276" s="166"/>
      <c r="E276" s="166"/>
      <c r="F276" s="119" t="s">
        <v>73</v>
      </c>
      <c r="G276" s="1">
        <v>4</v>
      </c>
      <c r="H276" s="122">
        <v>93</v>
      </c>
      <c r="I276" s="123"/>
      <c r="J276" s="5">
        <f t="shared" si="192"/>
        <v>372</v>
      </c>
      <c r="K276" s="123" t="s">
        <v>74</v>
      </c>
      <c r="L276" s="124">
        <v>0.38100000000000001</v>
      </c>
      <c r="M276" s="128">
        <v>53</v>
      </c>
      <c r="N276" s="126">
        <f t="shared" si="193"/>
        <v>20.193000000000001</v>
      </c>
      <c r="O276" s="127">
        <v>15.25</v>
      </c>
      <c r="P276" s="125">
        <v>0</v>
      </c>
      <c r="Q276" s="126">
        <f t="shared" si="194"/>
        <v>49.620199999999997</v>
      </c>
      <c r="R276" s="64">
        <f t="shared" si="195"/>
        <v>18458.714399999997</v>
      </c>
    </row>
    <row r="277" spans="2:18" x14ac:dyDescent="0.3">
      <c r="B277" s="7" t="str">
        <f>IF(TRIM(H277)&lt;&gt;"",COUNTA($H$66:H277)&amp;"","")</f>
        <v>132</v>
      </c>
      <c r="C277" s="166"/>
      <c r="D277" s="166"/>
      <c r="E277" s="166"/>
      <c r="F277" s="119" t="s">
        <v>75</v>
      </c>
      <c r="G277" s="1">
        <v>4</v>
      </c>
      <c r="H277" s="122">
        <v>67</v>
      </c>
      <c r="I277" s="123"/>
      <c r="J277" s="5">
        <f t="shared" si="192"/>
        <v>268</v>
      </c>
      <c r="K277" s="123" t="s">
        <v>74</v>
      </c>
      <c r="L277" s="124">
        <v>0.38100000000000001</v>
      </c>
      <c r="M277" s="128">
        <v>53</v>
      </c>
      <c r="N277" s="126">
        <f t="shared" si="193"/>
        <v>20.193000000000001</v>
      </c>
      <c r="O277" s="127">
        <v>15.25</v>
      </c>
      <c r="P277" s="125">
        <v>0</v>
      </c>
      <c r="Q277" s="126">
        <f t="shared" si="194"/>
        <v>49.620199999999997</v>
      </c>
      <c r="R277" s="64">
        <f t="shared" si="195"/>
        <v>13298.213599999999</v>
      </c>
    </row>
    <row r="278" spans="2:18" x14ac:dyDescent="0.3">
      <c r="B278" s="7" t="str">
        <f>IF(TRIM(H278)&lt;&gt;"",COUNTA($H$66:H278)&amp;"","")</f>
        <v>133</v>
      </c>
      <c r="C278" s="167"/>
      <c r="D278" s="167"/>
      <c r="E278" s="167"/>
      <c r="F278" s="119" t="s">
        <v>90</v>
      </c>
      <c r="G278" s="1">
        <v>4</v>
      </c>
      <c r="H278" s="122">
        <v>87</v>
      </c>
      <c r="I278" s="123"/>
      <c r="J278" s="5">
        <f t="shared" si="192"/>
        <v>348</v>
      </c>
      <c r="K278" s="123" t="s">
        <v>74</v>
      </c>
      <c r="L278" s="124">
        <v>0.38100000000000001</v>
      </c>
      <c r="M278" s="128">
        <v>53</v>
      </c>
      <c r="N278" s="126">
        <f t="shared" si="193"/>
        <v>20.193000000000001</v>
      </c>
      <c r="O278" s="127">
        <v>15.25</v>
      </c>
      <c r="P278" s="125">
        <v>0</v>
      </c>
      <c r="Q278" s="126">
        <f t="shared" si="194"/>
        <v>49.620199999999997</v>
      </c>
      <c r="R278" s="64">
        <f t="shared" si="195"/>
        <v>17267.829599999997</v>
      </c>
    </row>
    <row r="279" spans="2:18" ht="14.4" thickBot="1" x14ac:dyDescent="0.35">
      <c r="B279" s="7" t="str">
        <f>IF(TRIM(H279)&lt;&gt;"",COUNTA($H$66:H279)&amp;"","")</f>
        <v/>
      </c>
      <c r="C279" s="1"/>
      <c r="D279" s="1"/>
      <c r="E279" s="1"/>
      <c r="F279" s="24" t="s">
        <v>7</v>
      </c>
      <c r="G279" s="45"/>
      <c r="H279" s="49"/>
      <c r="I279" s="34"/>
      <c r="J279" s="34"/>
      <c r="K279" s="34"/>
      <c r="L279" s="51"/>
      <c r="M279" s="51"/>
      <c r="N279" s="26"/>
      <c r="O279" s="92"/>
      <c r="P279" s="51"/>
      <c r="Q279" s="26"/>
      <c r="R279" s="66">
        <f>SUM(R275:R278)</f>
        <v>511041.75919999997</v>
      </c>
    </row>
    <row r="280" spans="2:18" x14ac:dyDescent="0.3">
      <c r="B280" s="7" t="str">
        <f>IF(TRIM(H280)&lt;&gt;"",COUNTA($H$66:H280)&amp;"","")</f>
        <v/>
      </c>
      <c r="C280" s="1"/>
      <c r="D280" s="1"/>
      <c r="E280" s="1"/>
      <c r="F280" s="2"/>
      <c r="G280" s="115"/>
      <c r="H280" s="50"/>
      <c r="I280" s="35"/>
      <c r="J280" s="35"/>
      <c r="K280" s="35"/>
      <c r="L280" s="52"/>
      <c r="M280" s="52"/>
      <c r="N280" s="36"/>
      <c r="O280" s="93"/>
      <c r="P280" s="52"/>
      <c r="Q280" s="36"/>
      <c r="R280" s="68"/>
    </row>
    <row r="281" spans="2:18" x14ac:dyDescent="0.3">
      <c r="B281" s="7" t="str">
        <f>IF(TRIM(H281)&lt;&gt;"",COUNTA($H$66:H281)&amp;"","")</f>
        <v/>
      </c>
      <c r="C281" s="1"/>
      <c r="D281" s="1"/>
      <c r="E281" s="4"/>
      <c r="F281" s="2"/>
      <c r="G281" s="2"/>
      <c r="H281" s="42"/>
      <c r="I281" s="5"/>
      <c r="J281" s="5"/>
      <c r="K281" s="5"/>
      <c r="L281" s="8"/>
      <c r="M281" s="8"/>
      <c r="N281" s="37"/>
      <c r="O281" s="94"/>
      <c r="P281" s="8"/>
      <c r="Q281" s="37"/>
      <c r="R281" s="69"/>
    </row>
    <row r="282" spans="2:18" s="53" customFormat="1" x14ac:dyDescent="0.3">
      <c r="B282" s="19" t="str">
        <f>IF(TRIM(H282)&lt;&gt;"",COUNTA($H$66:H282)&amp;"","")</f>
        <v/>
      </c>
      <c r="C282" s="20"/>
      <c r="D282" s="30"/>
      <c r="E282" s="4">
        <v>60000</v>
      </c>
      <c r="F282" s="3" t="s">
        <v>194</v>
      </c>
      <c r="G282" s="144"/>
      <c r="H282" s="143"/>
      <c r="I282" s="143"/>
      <c r="J282" s="143"/>
      <c r="K282" s="143"/>
      <c r="L282" s="143"/>
      <c r="M282" s="145"/>
      <c r="N282" s="143"/>
      <c r="O282" s="143"/>
      <c r="P282" s="20"/>
      <c r="Q282" s="20"/>
      <c r="R282" s="63"/>
    </row>
    <row r="283" spans="2:18" s="32" customFormat="1" x14ac:dyDescent="0.3">
      <c r="B283" s="54" t="str">
        <f>IF(TRIM(H283)&lt;&gt;"",COUNTA($H$66:H283)&amp;"","")</f>
        <v>134</v>
      </c>
      <c r="C283" s="158"/>
      <c r="D283" s="158"/>
      <c r="E283" s="158"/>
      <c r="F283" s="152" t="s">
        <v>208</v>
      </c>
      <c r="G283" s="153">
        <v>4</v>
      </c>
      <c r="H283" s="153">
        <v>2383</v>
      </c>
      <c r="I283" s="153"/>
      <c r="J283" s="153">
        <f t="shared" ref="J283:J285" si="196">G283*H283</f>
        <v>9532</v>
      </c>
      <c r="K283" s="154" t="s">
        <v>74</v>
      </c>
      <c r="L283" s="155">
        <v>2.1999999999999999E-2</v>
      </c>
      <c r="M283" s="126">
        <v>53</v>
      </c>
      <c r="N283" s="126">
        <f t="shared" ref="N283:N285" si="197">M283*L283</f>
        <v>1.1659999999999999</v>
      </c>
      <c r="O283" s="127">
        <v>1.65</v>
      </c>
      <c r="P283" s="125">
        <v>0</v>
      </c>
      <c r="Q283" s="126">
        <f t="shared" ref="Q283:Q285" si="198">P283+O283+N283</f>
        <v>2.8159999999999998</v>
      </c>
      <c r="R283" s="64">
        <f t="shared" ref="R283:R285" si="199">Q283*J283</f>
        <v>26842.111999999997</v>
      </c>
    </row>
    <row r="284" spans="2:18" s="53" customFormat="1" x14ac:dyDescent="0.3">
      <c r="B284" s="54" t="str">
        <f>IF(TRIM(H284)&lt;&gt;"",COUNTA($H$66:H284)&amp;"","")</f>
        <v>135</v>
      </c>
      <c r="C284" s="159"/>
      <c r="D284" s="159"/>
      <c r="E284" s="159"/>
      <c r="F284" s="152" t="s">
        <v>209</v>
      </c>
      <c r="G284" s="153">
        <v>4</v>
      </c>
      <c r="H284" s="153">
        <v>1747</v>
      </c>
      <c r="I284" s="153"/>
      <c r="J284" s="153">
        <f t="shared" si="196"/>
        <v>6988</v>
      </c>
      <c r="K284" s="154" t="s">
        <v>74</v>
      </c>
      <c r="L284" s="155">
        <v>2.1999999999999999E-2</v>
      </c>
      <c r="M284" s="126">
        <v>53</v>
      </c>
      <c r="N284" s="126">
        <f t="shared" si="197"/>
        <v>1.1659999999999999</v>
      </c>
      <c r="O284" s="127">
        <v>1.65</v>
      </c>
      <c r="P284" s="125">
        <v>0</v>
      </c>
      <c r="Q284" s="126">
        <f t="shared" si="198"/>
        <v>2.8159999999999998</v>
      </c>
      <c r="R284" s="64">
        <f t="shared" si="199"/>
        <v>19678.207999999999</v>
      </c>
    </row>
    <row r="285" spans="2:18" s="53" customFormat="1" x14ac:dyDescent="0.3">
      <c r="B285" s="54" t="str">
        <f>IF(TRIM(H285)&lt;&gt;"",COUNTA($H$66:H285)&amp;"","")</f>
        <v>136</v>
      </c>
      <c r="C285" s="160"/>
      <c r="D285" s="160"/>
      <c r="E285" s="160"/>
      <c r="F285" s="152" t="s">
        <v>215</v>
      </c>
      <c r="G285" s="153">
        <v>4</v>
      </c>
      <c r="H285" s="153">
        <v>297</v>
      </c>
      <c r="I285" s="153"/>
      <c r="J285" s="153">
        <f t="shared" si="196"/>
        <v>1188</v>
      </c>
      <c r="K285" s="154" t="s">
        <v>74</v>
      </c>
      <c r="L285" s="155">
        <v>2.1999999999999999E-2</v>
      </c>
      <c r="M285" s="126">
        <v>53</v>
      </c>
      <c r="N285" s="126">
        <f t="shared" si="197"/>
        <v>1.1659999999999999</v>
      </c>
      <c r="O285" s="127">
        <v>1.85</v>
      </c>
      <c r="P285" s="125">
        <v>0</v>
      </c>
      <c r="Q285" s="126">
        <f t="shared" si="198"/>
        <v>3.016</v>
      </c>
      <c r="R285" s="64">
        <f t="shared" si="199"/>
        <v>3583.0079999999998</v>
      </c>
    </row>
    <row r="286" spans="2:18" s="53" customFormat="1" ht="14.4" thickBot="1" x14ac:dyDescent="0.35">
      <c r="B286" s="54" t="str">
        <f>IF(TRIM(H286)&lt;&gt;"",COUNTA($H$66:H286)&amp;"","")</f>
        <v/>
      </c>
      <c r="C286" s="55"/>
      <c r="D286" s="55"/>
      <c r="E286" s="55"/>
      <c r="F286" s="24" t="s">
        <v>7</v>
      </c>
      <c r="G286" s="49"/>
      <c r="H286" s="34"/>
      <c r="I286" s="34"/>
      <c r="J286" s="51"/>
      <c r="K286" s="51"/>
      <c r="L286" s="26"/>
      <c r="M286" s="92"/>
      <c r="N286" s="51"/>
      <c r="O286" s="26"/>
      <c r="P286" s="51"/>
      <c r="Q286" s="26"/>
      <c r="R286" s="66">
        <f>SUM(R283:R285)</f>
        <v>50103.327999999994</v>
      </c>
    </row>
    <row r="287" spans="2:18" s="53" customFormat="1" x14ac:dyDescent="0.3">
      <c r="B287" s="54" t="str">
        <f>IF(TRIM(H287)&lt;&gt;"",COUNTA($H$66:H287)&amp;"","")</f>
        <v/>
      </c>
      <c r="C287" s="55"/>
      <c r="D287" s="55"/>
      <c r="E287" s="55"/>
      <c r="F287" s="113"/>
      <c r="G287" s="50"/>
      <c r="H287" s="35"/>
      <c r="I287" s="35"/>
      <c r="J287" s="52"/>
      <c r="K287" s="52"/>
      <c r="L287" s="147"/>
      <c r="M287" s="148"/>
      <c r="N287" s="52"/>
      <c r="O287" s="147"/>
      <c r="P287" s="8"/>
      <c r="Q287" s="37"/>
      <c r="R287" s="69"/>
    </row>
    <row r="288" spans="2:18" s="53" customFormat="1" x14ac:dyDescent="0.3">
      <c r="B288" s="54" t="str">
        <f>IF(TRIM(H288)&lt;&gt;"",COUNTA($H$66:H288)&amp;"","")</f>
        <v/>
      </c>
      <c r="C288" s="55"/>
      <c r="D288" s="55"/>
      <c r="E288" s="55"/>
      <c r="F288" s="113"/>
      <c r="G288" s="42"/>
      <c r="H288" s="5"/>
      <c r="I288" s="5"/>
      <c r="J288" s="8"/>
      <c r="K288" s="8"/>
      <c r="L288" s="112"/>
      <c r="M288" s="149"/>
      <c r="N288" s="8"/>
      <c r="O288" s="112"/>
      <c r="P288" s="8"/>
      <c r="Q288" s="37"/>
      <c r="R288" s="69"/>
    </row>
    <row r="289" spans="2:18" s="53" customFormat="1" x14ac:dyDescent="0.3">
      <c r="B289" s="19" t="str">
        <f>IF(TRIM(H289)&lt;&gt;"",COUNTA($H$66:H289)&amp;"","")</f>
        <v/>
      </c>
      <c r="C289" s="20"/>
      <c r="D289" s="30"/>
      <c r="E289" s="4">
        <v>80000</v>
      </c>
      <c r="F289" s="3" t="s">
        <v>191</v>
      </c>
      <c r="G289" s="144"/>
      <c r="H289" s="143"/>
      <c r="I289" s="143"/>
      <c r="J289" s="143"/>
      <c r="K289" s="143"/>
      <c r="L289" s="143"/>
      <c r="M289" s="145"/>
      <c r="N289" s="143"/>
      <c r="O289" s="143"/>
      <c r="P289" s="20"/>
      <c r="Q289" s="20"/>
      <c r="R289" s="63"/>
    </row>
    <row r="290" spans="2:18" s="53" customFormat="1" x14ac:dyDescent="0.3">
      <c r="B290" s="54" t="str">
        <f>IF(TRIM(H290)&lt;&gt;"",COUNTA($H$66:H290)&amp;"","")</f>
        <v>137</v>
      </c>
      <c r="C290" s="129"/>
      <c r="D290" s="129"/>
      <c r="E290" s="129"/>
      <c r="F290" s="152" t="s">
        <v>261</v>
      </c>
      <c r="G290" s="153">
        <v>4</v>
      </c>
      <c r="H290" s="153">
        <v>96</v>
      </c>
      <c r="I290" s="153"/>
      <c r="J290" s="153">
        <f t="shared" ref="J290" si="200">G290*H290</f>
        <v>384</v>
      </c>
      <c r="K290" s="153" t="s">
        <v>46</v>
      </c>
      <c r="L290" s="124">
        <v>0.22</v>
      </c>
      <c r="M290" s="132">
        <v>53</v>
      </c>
      <c r="N290" s="126">
        <f t="shared" ref="N290" si="201">L290*M290</f>
        <v>11.66</v>
      </c>
      <c r="O290" s="127">
        <v>50</v>
      </c>
      <c r="P290" s="128">
        <v>0</v>
      </c>
      <c r="Q290" s="126">
        <f t="shared" ref="Q290" si="202">N290+O290+P290</f>
        <v>61.66</v>
      </c>
      <c r="R290" s="64">
        <f t="shared" ref="R290:R291" si="203">Q290*J290</f>
        <v>23677.439999999999</v>
      </c>
    </row>
    <row r="291" spans="2:18" s="53" customFormat="1" x14ac:dyDescent="0.3">
      <c r="B291" s="54" t="str">
        <f>IF(TRIM(H291)&lt;&gt;"",COUNTA($H$66:H291)&amp;"","")</f>
        <v>138</v>
      </c>
      <c r="C291" s="150"/>
      <c r="D291" s="151"/>
      <c r="E291" s="129"/>
      <c r="F291" s="152" t="s">
        <v>262</v>
      </c>
      <c r="G291" s="153">
        <v>4</v>
      </c>
      <c r="H291" s="153">
        <v>96</v>
      </c>
      <c r="I291" s="153"/>
      <c r="J291" s="153">
        <f t="shared" ref="J291" si="204">G291*H291</f>
        <v>384</v>
      </c>
      <c r="K291" s="153" t="s">
        <v>46</v>
      </c>
      <c r="L291" s="124">
        <v>0.22</v>
      </c>
      <c r="M291" s="132">
        <v>53</v>
      </c>
      <c r="N291" s="126">
        <f t="shared" ref="N291" si="205">L291*M291</f>
        <v>11.66</v>
      </c>
      <c r="O291" s="127">
        <v>50</v>
      </c>
      <c r="P291" s="128">
        <v>0</v>
      </c>
      <c r="Q291" s="126">
        <f t="shared" ref="Q291" si="206">N291+O291+P291</f>
        <v>61.66</v>
      </c>
      <c r="R291" s="64">
        <f t="shared" si="203"/>
        <v>23677.439999999999</v>
      </c>
    </row>
    <row r="292" spans="2:18" s="53" customFormat="1" ht="27.6" x14ac:dyDescent="0.3">
      <c r="B292" s="19" t="str">
        <f>IF(TRIM(H292)&lt;&gt;"",COUNTA($H$66:H292)&amp;"","")</f>
        <v/>
      </c>
      <c r="C292" s="20"/>
      <c r="D292" s="30"/>
      <c r="E292" s="4">
        <v>81113</v>
      </c>
      <c r="F292" s="31" t="s">
        <v>192</v>
      </c>
      <c r="G292" s="144"/>
      <c r="H292" s="144"/>
      <c r="I292" s="143"/>
      <c r="J292" s="143"/>
      <c r="K292" s="143"/>
      <c r="L292" s="143"/>
      <c r="M292" s="143"/>
      <c r="N292" s="143"/>
      <c r="O292" s="145"/>
      <c r="P292" s="143"/>
      <c r="Q292" s="143"/>
      <c r="R292" s="63"/>
    </row>
    <row r="293" spans="2:18" s="32" customFormat="1" x14ac:dyDescent="0.3">
      <c r="B293" s="54" t="str">
        <f>IF(TRIM(H293)&lt;&gt;"",COUNTA($H$66:H293)&amp;"","")</f>
        <v>139</v>
      </c>
      <c r="C293" s="158"/>
      <c r="D293" s="158"/>
      <c r="E293" s="158"/>
      <c r="F293" s="152" t="s">
        <v>233</v>
      </c>
      <c r="G293" s="153">
        <v>4</v>
      </c>
      <c r="H293" s="153">
        <v>340</v>
      </c>
      <c r="I293" s="153"/>
      <c r="J293" s="153">
        <f t="shared" ref="J293:J294" si="207">G293*H293</f>
        <v>1360</v>
      </c>
      <c r="K293" s="153" t="s">
        <v>46</v>
      </c>
      <c r="L293" s="124">
        <v>0.22</v>
      </c>
      <c r="M293" s="132">
        <v>53</v>
      </c>
      <c r="N293" s="126">
        <f t="shared" ref="N293" si="208">L293*M293</f>
        <v>11.66</v>
      </c>
      <c r="O293" s="127">
        <v>45</v>
      </c>
      <c r="P293" s="128">
        <v>0</v>
      </c>
      <c r="Q293" s="126">
        <f t="shared" ref="Q293" si="209">N293+O293+P293</f>
        <v>56.66</v>
      </c>
      <c r="R293" s="64">
        <f t="shared" ref="R293" si="210">Q293*J293</f>
        <v>77057.599999999991</v>
      </c>
    </row>
    <row r="294" spans="2:18" s="32" customFormat="1" x14ac:dyDescent="0.3">
      <c r="B294" s="54" t="str">
        <f>IF(TRIM(H294)&lt;&gt;"",COUNTA($H$66:H294)&amp;"","")</f>
        <v>140</v>
      </c>
      <c r="C294" s="159"/>
      <c r="D294" s="159"/>
      <c r="E294" s="159"/>
      <c r="F294" s="152" t="s">
        <v>263</v>
      </c>
      <c r="G294" s="153">
        <v>4</v>
      </c>
      <c r="H294" s="153">
        <v>63</v>
      </c>
      <c r="I294" s="153"/>
      <c r="J294" s="153">
        <f t="shared" si="207"/>
        <v>252</v>
      </c>
      <c r="K294" s="153" t="s">
        <v>46</v>
      </c>
      <c r="L294" s="124">
        <v>0.22</v>
      </c>
      <c r="M294" s="132">
        <v>53</v>
      </c>
      <c r="N294" s="126">
        <f t="shared" ref="N294" si="211">L294*M294</f>
        <v>11.66</v>
      </c>
      <c r="O294" s="127">
        <v>50</v>
      </c>
      <c r="P294" s="128">
        <v>0</v>
      </c>
      <c r="Q294" s="126">
        <f t="shared" ref="Q294" si="212">N294+O294+P294</f>
        <v>61.66</v>
      </c>
      <c r="R294" s="64">
        <f t="shared" ref="R294" si="213">Q294*J294</f>
        <v>15538.32</v>
      </c>
    </row>
    <row r="295" spans="2:18" s="53" customFormat="1" x14ac:dyDescent="0.3">
      <c r="B295" s="19" t="str">
        <f>IF(TRIM(H295)&lt;&gt;"",COUNTA($H$66:H295)&amp;"","")</f>
        <v/>
      </c>
      <c r="C295" s="20"/>
      <c r="D295" s="30"/>
      <c r="E295" s="4">
        <v>82100</v>
      </c>
      <c r="F295" s="31" t="s">
        <v>193</v>
      </c>
      <c r="G295" s="144"/>
      <c r="H295" s="144"/>
      <c r="I295" s="143"/>
      <c r="J295" s="143"/>
      <c r="K295" s="143"/>
      <c r="L295" s="143"/>
      <c r="M295" s="143"/>
      <c r="N295" s="143"/>
      <c r="O295" s="145"/>
      <c r="P295" s="143"/>
      <c r="Q295" s="143"/>
      <c r="R295" s="63"/>
    </row>
    <row r="296" spans="2:18" s="53" customFormat="1" x14ac:dyDescent="0.3">
      <c r="B296" s="54" t="str">
        <f>IF(TRIM(H296)&lt;&gt;"",COUNTA($H$66:H296)&amp;"","")</f>
        <v>141</v>
      </c>
      <c r="C296" s="158"/>
      <c r="D296" s="158"/>
      <c r="E296" s="158"/>
      <c r="F296" s="152" t="s">
        <v>217</v>
      </c>
      <c r="G296" s="153">
        <v>4</v>
      </c>
      <c r="H296" s="153">
        <v>67</v>
      </c>
      <c r="I296" s="153"/>
      <c r="J296" s="153">
        <f t="shared" ref="J296:J304" si="214">G296*H296</f>
        <v>268</v>
      </c>
      <c r="K296" s="153" t="s">
        <v>46</v>
      </c>
      <c r="L296" s="111">
        <v>0.191</v>
      </c>
      <c r="M296" s="132">
        <v>53</v>
      </c>
      <c r="N296" s="126">
        <f t="shared" ref="N296" si="215">M296*L296</f>
        <v>10.122999999999999</v>
      </c>
      <c r="O296" s="127">
        <v>32</v>
      </c>
      <c r="P296" s="125">
        <v>0</v>
      </c>
      <c r="Q296" s="126">
        <f t="shared" ref="Q296" si="216">P296+O296+N296</f>
        <v>42.122999999999998</v>
      </c>
      <c r="R296" s="64">
        <f t="shared" ref="R296" si="217">Q296*J296</f>
        <v>11288.964</v>
      </c>
    </row>
    <row r="297" spans="2:18" s="53" customFormat="1" x14ac:dyDescent="0.3">
      <c r="B297" s="54" t="str">
        <f>IF(TRIM(H297)&lt;&gt;"",COUNTA($H$66:H297)&amp;"","")</f>
        <v>142</v>
      </c>
      <c r="C297" s="159"/>
      <c r="D297" s="159"/>
      <c r="E297" s="159"/>
      <c r="F297" s="152" t="s">
        <v>234</v>
      </c>
      <c r="G297" s="153">
        <v>4</v>
      </c>
      <c r="H297" s="153">
        <v>130</v>
      </c>
      <c r="I297" s="153"/>
      <c r="J297" s="153">
        <f t="shared" si="214"/>
        <v>520</v>
      </c>
      <c r="K297" s="153" t="s">
        <v>46</v>
      </c>
      <c r="L297" s="111">
        <v>0.191</v>
      </c>
      <c r="M297" s="132">
        <v>53</v>
      </c>
      <c r="N297" s="126">
        <f t="shared" ref="N297:N304" si="218">M297*L297</f>
        <v>10.122999999999999</v>
      </c>
      <c r="O297" s="127">
        <v>32</v>
      </c>
      <c r="P297" s="125">
        <v>0</v>
      </c>
      <c r="Q297" s="126">
        <f t="shared" ref="Q297:Q304" si="219">P297+O297+N297</f>
        <v>42.122999999999998</v>
      </c>
      <c r="R297" s="64">
        <f t="shared" ref="R297:R304" si="220">Q297*J297</f>
        <v>21903.96</v>
      </c>
    </row>
    <row r="298" spans="2:18" s="53" customFormat="1" x14ac:dyDescent="0.3">
      <c r="B298" s="54" t="str">
        <f>IF(TRIM(H298)&lt;&gt;"",COUNTA($H$66:H298)&amp;"","")</f>
        <v>143</v>
      </c>
      <c r="C298" s="159"/>
      <c r="D298" s="159"/>
      <c r="E298" s="159"/>
      <c r="F298" s="152" t="s">
        <v>235</v>
      </c>
      <c r="G298" s="153">
        <v>4</v>
      </c>
      <c r="H298" s="153">
        <v>24</v>
      </c>
      <c r="I298" s="153"/>
      <c r="J298" s="153">
        <f t="shared" si="214"/>
        <v>96</v>
      </c>
      <c r="K298" s="153" t="s">
        <v>46</v>
      </c>
      <c r="L298" s="111">
        <v>0.191</v>
      </c>
      <c r="M298" s="132">
        <v>53</v>
      </c>
      <c r="N298" s="126">
        <f t="shared" si="218"/>
        <v>10.122999999999999</v>
      </c>
      <c r="O298" s="127">
        <v>32</v>
      </c>
      <c r="P298" s="125">
        <v>0</v>
      </c>
      <c r="Q298" s="126">
        <f t="shared" si="219"/>
        <v>42.122999999999998</v>
      </c>
      <c r="R298" s="64">
        <f t="shared" si="220"/>
        <v>4043.808</v>
      </c>
    </row>
    <row r="299" spans="2:18" s="53" customFormat="1" x14ac:dyDescent="0.3">
      <c r="B299" s="54" t="str">
        <f>IF(TRIM(H299)&lt;&gt;"",COUNTA($H$66:H299)&amp;"","")</f>
        <v>144</v>
      </c>
      <c r="C299" s="159"/>
      <c r="D299" s="159"/>
      <c r="E299" s="159"/>
      <c r="F299" s="152" t="s">
        <v>236</v>
      </c>
      <c r="G299" s="153">
        <v>4</v>
      </c>
      <c r="H299" s="153">
        <v>54</v>
      </c>
      <c r="I299" s="153"/>
      <c r="J299" s="153">
        <f t="shared" si="214"/>
        <v>216</v>
      </c>
      <c r="K299" s="153" t="s">
        <v>46</v>
      </c>
      <c r="L299" s="111">
        <v>0.191</v>
      </c>
      <c r="M299" s="132">
        <v>53</v>
      </c>
      <c r="N299" s="126">
        <f t="shared" si="218"/>
        <v>10.122999999999999</v>
      </c>
      <c r="O299" s="127">
        <v>32</v>
      </c>
      <c r="P299" s="125">
        <v>0</v>
      </c>
      <c r="Q299" s="126">
        <f t="shared" si="219"/>
        <v>42.122999999999998</v>
      </c>
      <c r="R299" s="64">
        <f t="shared" si="220"/>
        <v>9098.5679999999993</v>
      </c>
    </row>
    <row r="300" spans="2:18" s="53" customFormat="1" x14ac:dyDescent="0.3">
      <c r="B300" s="54" t="str">
        <f>IF(TRIM(H300)&lt;&gt;"",COUNTA($H$66:H300)&amp;"","")</f>
        <v>145</v>
      </c>
      <c r="C300" s="159"/>
      <c r="D300" s="159"/>
      <c r="E300" s="159"/>
      <c r="F300" s="152" t="s">
        <v>222</v>
      </c>
      <c r="G300" s="153">
        <v>4</v>
      </c>
      <c r="H300" s="153">
        <v>20</v>
      </c>
      <c r="I300" s="153"/>
      <c r="J300" s="153">
        <f t="shared" si="214"/>
        <v>80</v>
      </c>
      <c r="K300" s="153" t="s">
        <v>46</v>
      </c>
      <c r="L300" s="111">
        <v>0.191</v>
      </c>
      <c r="M300" s="132">
        <v>53</v>
      </c>
      <c r="N300" s="126">
        <f t="shared" si="218"/>
        <v>10.122999999999999</v>
      </c>
      <c r="O300" s="127">
        <v>32</v>
      </c>
      <c r="P300" s="125">
        <v>0</v>
      </c>
      <c r="Q300" s="126">
        <f t="shared" si="219"/>
        <v>42.122999999999998</v>
      </c>
      <c r="R300" s="64">
        <f t="shared" si="220"/>
        <v>3369.8399999999997</v>
      </c>
    </row>
    <row r="301" spans="2:18" s="53" customFormat="1" x14ac:dyDescent="0.3">
      <c r="B301" s="54" t="str">
        <f>IF(TRIM(H301)&lt;&gt;"",COUNTA($H$66:H301)&amp;"","")</f>
        <v>146</v>
      </c>
      <c r="C301" s="159"/>
      <c r="D301" s="159"/>
      <c r="E301" s="159"/>
      <c r="F301" s="152" t="s">
        <v>237</v>
      </c>
      <c r="G301" s="153">
        <v>4</v>
      </c>
      <c r="H301" s="153">
        <v>1774</v>
      </c>
      <c r="I301" s="153"/>
      <c r="J301" s="153">
        <f t="shared" si="214"/>
        <v>7096</v>
      </c>
      <c r="K301" s="153" t="s">
        <v>46</v>
      </c>
      <c r="L301" s="111">
        <v>0.191</v>
      </c>
      <c r="M301" s="132">
        <v>53</v>
      </c>
      <c r="N301" s="126">
        <f t="shared" si="218"/>
        <v>10.122999999999999</v>
      </c>
      <c r="O301" s="127">
        <v>32</v>
      </c>
      <c r="P301" s="125">
        <v>0</v>
      </c>
      <c r="Q301" s="126">
        <f t="shared" si="219"/>
        <v>42.122999999999998</v>
      </c>
      <c r="R301" s="64">
        <f t="shared" si="220"/>
        <v>298904.80799999996</v>
      </c>
    </row>
    <row r="302" spans="2:18" s="53" customFormat="1" x14ac:dyDescent="0.3">
      <c r="B302" s="54" t="str">
        <f>IF(TRIM(H302)&lt;&gt;"",COUNTA($H$66:H302)&amp;"","")</f>
        <v>147</v>
      </c>
      <c r="C302" s="159"/>
      <c r="D302" s="159"/>
      <c r="E302" s="159"/>
      <c r="F302" s="152" t="s">
        <v>238</v>
      </c>
      <c r="G302" s="153">
        <v>4</v>
      </c>
      <c r="H302" s="153">
        <v>57</v>
      </c>
      <c r="I302" s="153"/>
      <c r="J302" s="153">
        <f t="shared" si="214"/>
        <v>228</v>
      </c>
      <c r="K302" s="153" t="s">
        <v>46</v>
      </c>
      <c r="L302" s="111">
        <v>0.191</v>
      </c>
      <c r="M302" s="132">
        <v>53</v>
      </c>
      <c r="N302" s="126">
        <f t="shared" si="218"/>
        <v>10.122999999999999</v>
      </c>
      <c r="O302" s="127">
        <v>32</v>
      </c>
      <c r="P302" s="125">
        <v>0</v>
      </c>
      <c r="Q302" s="126">
        <f t="shared" si="219"/>
        <v>42.122999999999998</v>
      </c>
      <c r="R302" s="64">
        <f t="shared" si="220"/>
        <v>9604.0439999999999</v>
      </c>
    </row>
    <row r="303" spans="2:18" s="53" customFormat="1" x14ac:dyDescent="0.3">
      <c r="B303" s="54" t="str">
        <f>IF(TRIM(H303)&lt;&gt;"",COUNTA($H$66:H303)&amp;"","")</f>
        <v>148</v>
      </c>
      <c r="C303" s="159"/>
      <c r="D303" s="159"/>
      <c r="E303" s="159"/>
      <c r="F303" s="152" t="s">
        <v>226</v>
      </c>
      <c r="G303" s="153">
        <v>4</v>
      </c>
      <c r="H303" s="153">
        <v>151</v>
      </c>
      <c r="I303" s="153"/>
      <c r="J303" s="153">
        <f t="shared" si="214"/>
        <v>604</v>
      </c>
      <c r="K303" s="153" t="s">
        <v>46</v>
      </c>
      <c r="L303" s="111">
        <v>0.191</v>
      </c>
      <c r="M303" s="132">
        <v>53</v>
      </c>
      <c r="N303" s="126">
        <f t="shared" si="218"/>
        <v>10.122999999999999</v>
      </c>
      <c r="O303" s="127">
        <v>32</v>
      </c>
      <c r="P303" s="125">
        <v>0</v>
      </c>
      <c r="Q303" s="126">
        <f t="shared" si="219"/>
        <v>42.122999999999998</v>
      </c>
      <c r="R303" s="64">
        <f t="shared" si="220"/>
        <v>25442.291999999998</v>
      </c>
    </row>
    <row r="304" spans="2:18" s="53" customFormat="1" x14ac:dyDescent="0.3">
      <c r="B304" s="54" t="str">
        <f>IF(TRIM(H304)&lt;&gt;"",COUNTA($H$66:H304)&amp;"","")</f>
        <v>149</v>
      </c>
      <c r="C304" s="159"/>
      <c r="D304" s="159"/>
      <c r="E304" s="159"/>
      <c r="F304" s="152" t="s">
        <v>239</v>
      </c>
      <c r="G304" s="153">
        <v>4</v>
      </c>
      <c r="H304" s="153">
        <v>133</v>
      </c>
      <c r="I304" s="153"/>
      <c r="J304" s="153">
        <f t="shared" si="214"/>
        <v>532</v>
      </c>
      <c r="K304" s="153" t="s">
        <v>46</v>
      </c>
      <c r="L304" s="111">
        <v>0.191</v>
      </c>
      <c r="M304" s="132">
        <v>53</v>
      </c>
      <c r="N304" s="126">
        <f t="shared" si="218"/>
        <v>10.122999999999999</v>
      </c>
      <c r="O304" s="127">
        <v>32</v>
      </c>
      <c r="P304" s="125">
        <v>0</v>
      </c>
      <c r="Q304" s="126">
        <f t="shared" si="219"/>
        <v>42.122999999999998</v>
      </c>
      <c r="R304" s="64">
        <f t="shared" si="220"/>
        <v>22409.435999999998</v>
      </c>
    </row>
    <row r="305" spans="2:18" s="53" customFormat="1" x14ac:dyDescent="0.3">
      <c r="B305" s="54" t="str">
        <f>IF(TRIM(H305)&lt;&gt;"",COUNTA($H$66:H305)&amp;"","")</f>
        <v/>
      </c>
      <c r="C305" s="143"/>
      <c r="D305" s="146"/>
      <c r="E305" s="146"/>
      <c r="F305" s="31" t="s">
        <v>207</v>
      </c>
      <c r="G305" s="144"/>
      <c r="H305" s="144"/>
      <c r="I305" s="143"/>
      <c r="J305" s="143"/>
      <c r="K305" s="143"/>
      <c r="L305" s="143"/>
      <c r="M305" s="143"/>
      <c r="N305" s="143"/>
      <c r="O305" s="145"/>
      <c r="P305" s="143"/>
      <c r="Q305" s="143"/>
      <c r="R305" s="63"/>
    </row>
    <row r="306" spans="2:18" s="53" customFormat="1" x14ac:dyDescent="0.3">
      <c r="B306" s="54" t="str">
        <f>IF(TRIM(H306)&lt;&gt;"",COUNTA($H$66:H306)&amp;"","")</f>
        <v>150</v>
      </c>
      <c r="C306" s="158"/>
      <c r="D306" s="158"/>
      <c r="E306" s="158"/>
      <c r="F306" s="152" t="s">
        <v>240</v>
      </c>
      <c r="G306" s="153">
        <v>4</v>
      </c>
      <c r="H306" s="153">
        <v>162</v>
      </c>
      <c r="I306" s="153"/>
      <c r="J306" s="153">
        <f t="shared" ref="J306:J310" si="221">G306*H306</f>
        <v>648</v>
      </c>
      <c r="K306" s="153" t="s">
        <v>46</v>
      </c>
      <c r="L306" s="156">
        <v>0.17499999999999999</v>
      </c>
      <c r="M306" s="132">
        <v>53</v>
      </c>
      <c r="N306" s="126">
        <f t="shared" ref="N306:N310" si="222">M306*L306</f>
        <v>9.2749999999999986</v>
      </c>
      <c r="O306" s="157">
        <v>72</v>
      </c>
      <c r="P306" s="125">
        <v>0</v>
      </c>
      <c r="Q306" s="126">
        <f t="shared" ref="Q306:Q310" si="223">P306+O306+N306</f>
        <v>81.275000000000006</v>
      </c>
      <c r="R306" s="64">
        <f t="shared" ref="R306:R310" si="224">Q306*J306</f>
        <v>52666.200000000004</v>
      </c>
    </row>
    <row r="307" spans="2:18" s="53" customFormat="1" x14ac:dyDescent="0.3">
      <c r="B307" s="54" t="str">
        <f>IF(TRIM(H307)&lt;&gt;"",COUNTA($H$66:H307)&amp;"","")</f>
        <v>151</v>
      </c>
      <c r="C307" s="159"/>
      <c r="D307" s="159"/>
      <c r="E307" s="159"/>
      <c r="F307" s="152" t="s">
        <v>241</v>
      </c>
      <c r="G307" s="153">
        <v>4</v>
      </c>
      <c r="H307" s="153">
        <v>1080</v>
      </c>
      <c r="I307" s="153"/>
      <c r="J307" s="153">
        <f t="shared" si="221"/>
        <v>4320</v>
      </c>
      <c r="K307" s="153" t="s">
        <v>46</v>
      </c>
      <c r="L307" s="156">
        <v>0.17499999999999999</v>
      </c>
      <c r="M307" s="132">
        <v>53</v>
      </c>
      <c r="N307" s="126">
        <f t="shared" si="222"/>
        <v>9.2749999999999986</v>
      </c>
      <c r="O307" s="157">
        <v>72</v>
      </c>
      <c r="P307" s="125">
        <v>0</v>
      </c>
      <c r="Q307" s="126">
        <f t="shared" si="223"/>
        <v>81.275000000000006</v>
      </c>
      <c r="R307" s="64">
        <f t="shared" si="224"/>
        <v>351108</v>
      </c>
    </row>
    <row r="308" spans="2:18" s="53" customFormat="1" x14ac:dyDescent="0.3">
      <c r="B308" s="54" t="str">
        <f>IF(TRIM(H308)&lt;&gt;"",COUNTA($H$66:H308)&amp;"","")</f>
        <v>152</v>
      </c>
      <c r="C308" s="159"/>
      <c r="D308" s="159"/>
      <c r="E308" s="159"/>
      <c r="F308" s="152" t="s">
        <v>242</v>
      </c>
      <c r="G308" s="153">
        <v>4</v>
      </c>
      <c r="H308" s="153">
        <v>150</v>
      </c>
      <c r="I308" s="153"/>
      <c r="J308" s="153">
        <f t="shared" si="221"/>
        <v>600</v>
      </c>
      <c r="K308" s="153" t="s">
        <v>46</v>
      </c>
      <c r="L308" s="156">
        <v>0.17499999999999999</v>
      </c>
      <c r="M308" s="132">
        <v>53</v>
      </c>
      <c r="N308" s="126">
        <f t="shared" si="222"/>
        <v>9.2749999999999986</v>
      </c>
      <c r="O308" s="157">
        <v>72</v>
      </c>
      <c r="P308" s="125">
        <v>0</v>
      </c>
      <c r="Q308" s="126">
        <f t="shared" si="223"/>
        <v>81.275000000000006</v>
      </c>
      <c r="R308" s="64">
        <f t="shared" si="224"/>
        <v>48765</v>
      </c>
    </row>
    <row r="309" spans="2:18" s="53" customFormat="1" x14ac:dyDescent="0.3">
      <c r="B309" s="54" t="str">
        <f>IF(TRIM(H309)&lt;&gt;"",COUNTA($H$66:H309)&amp;"","")</f>
        <v>153</v>
      </c>
      <c r="C309" s="159"/>
      <c r="D309" s="159"/>
      <c r="E309" s="159"/>
      <c r="F309" s="152" t="s">
        <v>243</v>
      </c>
      <c r="G309" s="153">
        <v>4</v>
      </c>
      <c r="H309" s="153">
        <v>120</v>
      </c>
      <c r="I309" s="153"/>
      <c r="J309" s="153">
        <f t="shared" si="221"/>
        <v>480</v>
      </c>
      <c r="K309" s="153" t="s">
        <v>46</v>
      </c>
      <c r="L309" s="156">
        <v>0.17499999999999999</v>
      </c>
      <c r="M309" s="132">
        <v>53</v>
      </c>
      <c r="N309" s="126">
        <f t="shared" si="222"/>
        <v>9.2749999999999986</v>
      </c>
      <c r="O309" s="157">
        <v>72</v>
      </c>
      <c r="P309" s="125">
        <v>0</v>
      </c>
      <c r="Q309" s="126">
        <f t="shared" si="223"/>
        <v>81.275000000000006</v>
      </c>
      <c r="R309" s="64">
        <f t="shared" si="224"/>
        <v>39012</v>
      </c>
    </row>
    <row r="310" spans="2:18" s="53" customFormat="1" x14ac:dyDescent="0.3">
      <c r="B310" s="54" t="str">
        <f>IF(TRIM(H310)&lt;&gt;"",COUNTA($H$66:H310)&amp;"","")</f>
        <v>154</v>
      </c>
      <c r="C310" s="159"/>
      <c r="D310" s="159"/>
      <c r="E310" s="159"/>
      <c r="F310" s="152" t="s">
        <v>232</v>
      </c>
      <c r="G310" s="153">
        <v>4</v>
      </c>
      <c r="H310" s="153">
        <v>15</v>
      </c>
      <c r="I310" s="153"/>
      <c r="J310" s="153">
        <f t="shared" si="221"/>
        <v>60</v>
      </c>
      <c r="K310" s="153" t="s">
        <v>46</v>
      </c>
      <c r="L310" s="156">
        <v>0.17499999999999999</v>
      </c>
      <c r="M310" s="132">
        <v>53</v>
      </c>
      <c r="N310" s="126">
        <f t="shared" si="222"/>
        <v>9.2749999999999986</v>
      </c>
      <c r="O310" s="157">
        <v>72</v>
      </c>
      <c r="P310" s="125">
        <v>0</v>
      </c>
      <c r="Q310" s="126">
        <f t="shared" si="223"/>
        <v>81.275000000000006</v>
      </c>
      <c r="R310" s="64">
        <f t="shared" si="224"/>
        <v>4876.5</v>
      </c>
    </row>
    <row r="311" spans="2:18" s="53" customFormat="1" ht="14.4" thickBot="1" x14ac:dyDescent="0.35">
      <c r="B311" s="54" t="str">
        <f>IF(TRIM(H311)&lt;&gt;"",COUNTA($H$66:H311)&amp;"","")</f>
        <v/>
      </c>
      <c r="C311" s="55"/>
      <c r="D311" s="55"/>
      <c r="E311" s="55"/>
      <c r="F311" s="24" t="s">
        <v>7</v>
      </c>
      <c r="G311" s="49"/>
      <c r="H311" s="34"/>
      <c r="I311" s="34"/>
      <c r="J311" s="51"/>
      <c r="K311" s="51"/>
      <c r="L311" s="26"/>
      <c r="M311" s="92"/>
      <c r="N311" s="51"/>
      <c r="O311" s="26"/>
      <c r="P311" s="51"/>
      <c r="Q311" s="26"/>
      <c r="R311" s="66">
        <f>SUM(R290:R310)</f>
        <v>1042444.2199999999</v>
      </c>
    </row>
    <row r="312" spans="2:18" s="53" customFormat="1" x14ac:dyDescent="0.3">
      <c r="B312" s="54" t="str">
        <f>IF(TRIM(H312)&lt;&gt;"",COUNTA($H$66:H312)&amp;"","")</f>
        <v/>
      </c>
      <c r="C312" s="55"/>
      <c r="D312" s="55"/>
      <c r="E312" s="55"/>
      <c r="F312" s="113"/>
      <c r="G312" s="50"/>
      <c r="H312" s="35"/>
      <c r="I312" s="35"/>
      <c r="J312" s="52"/>
      <c r="K312" s="52"/>
      <c r="L312" s="147"/>
      <c r="M312" s="148"/>
      <c r="N312" s="52"/>
      <c r="O312" s="147"/>
      <c r="P312" s="8"/>
      <c r="Q312" s="37"/>
      <c r="R312" s="69"/>
    </row>
    <row r="313" spans="2:18" s="53" customFormat="1" x14ac:dyDescent="0.3">
      <c r="B313" s="54" t="str">
        <f>IF(TRIM(H313)&lt;&gt;"",COUNTA($H$66:H313)&amp;"","")</f>
        <v/>
      </c>
      <c r="C313" s="55"/>
      <c r="D313" s="55"/>
      <c r="E313" s="55"/>
      <c r="F313" s="113"/>
      <c r="G313" s="42"/>
      <c r="H313" s="5"/>
      <c r="I313" s="5"/>
      <c r="J313" s="8"/>
      <c r="K313" s="8"/>
      <c r="L313" s="112"/>
      <c r="M313" s="149"/>
      <c r="N313" s="8"/>
      <c r="O313" s="112"/>
      <c r="P313" s="8"/>
      <c r="Q313" s="37"/>
      <c r="R313" s="69"/>
    </row>
    <row r="314" spans="2:18" x14ac:dyDescent="0.3">
      <c r="B314" s="19" t="str">
        <f>IF(TRIM(H314)&lt;&gt;"",COUNTA($H$66:H314)&amp;"","")</f>
        <v/>
      </c>
      <c r="C314" s="20"/>
      <c r="D314" s="20"/>
      <c r="E314" s="4">
        <v>90000</v>
      </c>
      <c r="F314" s="3" t="s">
        <v>8</v>
      </c>
      <c r="G314" s="48"/>
      <c r="H314" s="117"/>
      <c r="I314" s="20"/>
      <c r="J314" s="20"/>
      <c r="K314" s="20"/>
      <c r="L314" s="20"/>
      <c r="M314" s="20"/>
      <c r="N314" s="20"/>
      <c r="O314" s="95"/>
      <c r="P314" s="20"/>
      <c r="Q314" s="20"/>
      <c r="R314" s="63"/>
    </row>
    <row r="315" spans="2:18" s="32" customFormat="1" x14ac:dyDescent="0.3">
      <c r="B315" s="10" t="str">
        <f>IF(TRIM(H315)&lt;&gt;"",COUNTA($H$66:H315)&amp;"","")</f>
        <v>155</v>
      </c>
      <c r="C315" s="158" t="s">
        <v>183</v>
      </c>
      <c r="D315" s="165"/>
      <c r="E315" s="165"/>
      <c r="F315" s="119" t="s">
        <v>76</v>
      </c>
      <c r="G315" s="1">
        <v>4</v>
      </c>
      <c r="H315" s="122">
        <v>6495</v>
      </c>
      <c r="I315" s="123"/>
      <c r="J315" s="5">
        <f t="shared" ref="J315:J320" si="225">G315*H315</f>
        <v>25980</v>
      </c>
      <c r="K315" s="123" t="s">
        <v>46</v>
      </c>
      <c r="L315" s="124">
        <v>0.04</v>
      </c>
      <c r="M315" s="132">
        <v>53</v>
      </c>
      <c r="N315" s="127">
        <f t="shared" ref="N315:N320" si="226">M315*L315</f>
        <v>2.12</v>
      </c>
      <c r="O315" s="127">
        <v>8.25</v>
      </c>
      <c r="P315" s="125">
        <v>0</v>
      </c>
      <c r="Q315" s="140">
        <f t="shared" ref="Q315:Q320" si="227">(P315+O315+N315)</f>
        <v>10.370000000000001</v>
      </c>
      <c r="R315" s="64">
        <f t="shared" ref="R315:R320" si="228">Q315*J315</f>
        <v>269412.60000000003</v>
      </c>
    </row>
    <row r="316" spans="2:18" x14ac:dyDescent="0.3">
      <c r="B316" s="10" t="str">
        <f>IF(TRIM(H316)&lt;&gt;"",COUNTA($H$66:H316)&amp;"","")</f>
        <v>156</v>
      </c>
      <c r="C316" s="166"/>
      <c r="D316" s="166"/>
      <c r="E316" s="166"/>
      <c r="F316" s="119" t="s">
        <v>79</v>
      </c>
      <c r="G316" s="1">
        <v>4</v>
      </c>
      <c r="H316" s="122">
        <v>2366</v>
      </c>
      <c r="I316" s="123"/>
      <c r="J316" s="5">
        <f t="shared" ref="J316" si="229">G316*H316</f>
        <v>9464</v>
      </c>
      <c r="K316" s="123" t="s">
        <v>74</v>
      </c>
      <c r="L316" s="124">
        <v>0.04</v>
      </c>
      <c r="M316" s="132">
        <v>53</v>
      </c>
      <c r="N316" s="127">
        <f t="shared" ref="N316" si="230">M316*L316</f>
        <v>2.12</v>
      </c>
      <c r="O316" s="127">
        <v>4.95</v>
      </c>
      <c r="P316" s="125">
        <v>0</v>
      </c>
      <c r="Q316" s="140">
        <f t="shared" ref="Q316" si="231">(P316+O316+N316)</f>
        <v>7.07</v>
      </c>
      <c r="R316" s="64">
        <f t="shared" si="228"/>
        <v>66910.48</v>
      </c>
    </row>
    <row r="317" spans="2:18" x14ac:dyDescent="0.3">
      <c r="B317" s="10" t="str">
        <f>IF(TRIM(H317)&lt;&gt;"",COUNTA($H$66:H317)&amp;"","")</f>
        <v>157</v>
      </c>
      <c r="C317" s="166"/>
      <c r="D317" s="166"/>
      <c r="E317" s="166"/>
      <c r="F317" s="119" t="s">
        <v>77</v>
      </c>
      <c r="G317" s="1">
        <v>4</v>
      </c>
      <c r="H317" s="122">
        <v>1012</v>
      </c>
      <c r="I317" s="123"/>
      <c r="J317" s="5">
        <f t="shared" si="225"/>
        <v>4048</v>
      </c>
      <c r="K317" s="123" t="s">
        <v>74</v>
      </c>
      <c r="L317" s="124">
        <v>0.04</v>
      </c>
      <c r="M317" s="132">
        <v>53</v>
      </c>
      <c r="N317" s="127">
        <f t="shared" si="226"/>
        <v>2.12</v>
      </c>
      <c r="O317" s="127">
        <v>5.25</v>
      </c>
      <c r="P317" s="125">
        <v>0</v>
      </c>
      <c r="Q317" s="140">
        <f t="shared" si="227"/>
        <v>7.37</v>
      </c>
      <c r="R317" s="64">
        <f t="shared" si="228"/>
        <v>29833.760000000002</v>
      </c>
    </row>
    <row r="318" spans="2:18" x14ac:dyDescent="0.3">
      <c r="B318" s="10" t="str">
        <f>IF(TRIM(H318)&lt;&gt;"",COUNTA($H$66:H318)&amp;"","")</f>
        <v>158</v>
      </c>
      <c r="C318" s="166"/>
      <c r="D318" s="166"/>
      <c r="E318" s="166"/>
      <c r="F318" s="119" t="s">
        <v>78</v>
      </c>
      <c r="G318" s="1">
        <v>4</v>
      </c>
      <c r="H318" s="122">
        <v>731</v>
      </c>
      <c r="I318" s="123"/>
      <c r="J318" s="5">
        <f t="shared" si="225"/>
        <v>2924</v>
      </c>
      <c r="K318" s="123" t="s">
        <v>74</v>
      </c>
      <c r="L318" s="124">
        <v>0.04</v>
      </c>
      <c r="M318" s="132">
        <v>53</v>
      </c>
      <c r="N318" s="127">
        <f t="shared" si="226"/>
        <v>2.12</v>
      </c>
      <c r="O318" s="127">
        <v>5.5</v>
      </c>
      <c r="P318" s="125">
        <v>0</v>
      </c>
      <c r="Q318" s="140">
        <f t="shared" si="227"/>
        <v>7.62</v>
      </c>
      <c r="R318" s="64">
        <f t="shared" si="228"/>
        <v>22280.880000000001</v>
      </c>
    </row>
    <row r="319" spans="2:18" s="53" customFormat="1" x14ac:dyDescent="0.3">
      <c r="B319" s="54" t="str">
        <f>IF(TRIM(H319)&lt;&gt;"",COUNTA($H$66:H319)&amp;"","")</f>
        <v>159</v>
      </c>
      <c r="C319" s="161" t="s">
        <v>184</v>
      </c>
      <c r="D319" s="161"/>
      <c r="E319" s="161"/>
      <c r="F319" s="119" t="s">
        <v>176</v>
      </c>
      <c r="G319" s="1">
        <v>4</v>
      </c>
      <c r="H319" s="122">
        <v>21516</v>
      </c>
      <c r="I319" s="122"/>
      <c r="J319" s="5">
        <f t="shared" si="225"/>
        <v>86064</v>
      </c>
      <c r="K319" s="123" t="s">
        <v>74</v>
      </c>
      <c r="L319" s="130">
        <v>8.5000000000000006E-3</v>
      </c>
      <c r="M319" s="132">
        <v>53</v>
      </c>
      <c r="N319" s="127">
        <f t="shared" si="226"/>
        <v>0.45050000000000001</v>
      </c>
      <c r="O319" s="127">
        <v>0.32</v>
      </c>
      <c r="P319" s="125">
        <v>0</v>
      </c>
      <c r="Q319" s="140">
        <f t="shared" si="227"/>
        <v>0.77049999999999996</v>
      </c>
      <c r="R319" s="64">
        <f t="shared" si="228"/>
        <v>66312.311999999991</v>
      </c>
    </row>
    <row r="320" spans="2:18" s="53" customFormat="1" x14ac:dyDescent="0.3">
      <c r="B320" s="54" t="str">
        <f>IF(TRIM(H320)&lt;&gt;"",COUNTA($H$66:H320)&amp;"","")</f>
        <v>160</v>
      </c>
      <c r="C320" s="161"/>
      <c r="D320" s="161"/>
      <c r="E320" s="161"/>
      <c r="F320" s="119" t="s">
        <v>174</v>
      </c>
      <c r="G320" s="1">
        <v>4</v>
      </c>
      <c r="H320" s="122">
        <v>86066</v>
      </c>
      <c r="I320" s="122"/>
      <c r="J320" s="5">
        <f t="shared" si="225"/>
        <v>344264</v>
      </c>
      <c r="K320" s="123" t="s">
        <v>175</v>
      </c>
      <c r="L320" s="130">
        <v>4.0000000000000001E-3</v>
      </c>
      <c r="M320" s="132">
        <v>53</v>
      </c>
      <c r="N320" s="127">
        <f t="shared" si="226"/>
        <v>0.21199999999999999</v>
      </c>
      <c r="O320" s="127">
        <v>0.05</v>
      </c>
      <c r="P320" s="125">
        <v>0</v>
      </c>
      <c r="Q320" s="140">
        <f t="shared" si="227"/>
        <v>0.26200000000000001</v>
      </c>
      <c r="R320" s="64">
        <f t="shared" si="228"/>
        <v>90197.168000000005</v>
      </c>
    </row>
    <row r="321" spans="2:18" x14ac:dyDescent="0.3">
      <c r="B321" s="19" t="str">
        <f>IF(TRIM(H321)&lt;&gt;"",COUNTA($H$66:H321)&amp;"","")</f>
        <v/>
      </c>
      <c r="C321" s="20"/>
      <c r="D321" s="30"/>
      <c r="E321" s="4">
        <v>92600</v>
      </c>
      <c r="F321" s="31" t="s">
        <v>11</v>
      </c>
      <c r="G321" s="48"/>
      <c r="H321" s="117"/>
      <c r="I321" s="20"/>
      <c r="J321" s="20"/>
      <c r="K321" s="20"/>
      <c r="L321" s="20"/>
      <c r="M321" s="20"/>
      <c r="N321" s="20"/>
      <c r="O321" s="95"/>
      <c r="P321" s="20"/>
      <c r="Q321" s="20"/>
      <c r="R321" s="63"/>
    </row>
    <row r="322" spans="2:18" x14ac:dyDescent="0.3">
      <c r="B322" s="7" t="str">
        <f>IF(TRIM(H322)&lt;&gt;"",COUNTA($H$66:H322)&amp;"","")</f>
        <v/>
      </c>
      <c r="C322" s="161" t="s">
        <v>184</v>
      </c>
      <c r="D322" s="165"/>
      <c r="E322" s="165"/>
      <c r="F322" s="131" t="s">
        <v>80</v>
      </c>
      <c r="G322" s="131"/>
      <c r="H322" s="120"/>
      <c r="I322" s="121"/>
      <c r="J322" s="121"/>
      <c r="K322" s="121"/>
      <c r="L322" s="8"/>
      <c r="M322" s="8"/>
      <c r="N322" s="8"/>
      <c r="O322" s="91"/>
      <c r="P322" s="8"/>
      <c r="Q322" s="8"/>
      <c r="R322" s="64"/>
    </row>
    <row r="323" spans="2:18" s="32" customFormat="1" ht="27.6" x14ac:dyDescent="0.3">
      <c r="B323" s="7" t="str">
        <f>IF(TRIM(H323)&lt;&gt;"",COUNTA($H$66:H323)&amp;"","")</f>
        <v>161</v>
      </c>
      <c r="C323" s="161"/>
      <c r="D323" s="166"/>
      <c r="E323" s="166"/>
      <c r="F323" s="119" t="s">
        <v>153</v>
      </c>
      <c r="G323" s="1">
        <v>4</v>
      </c>
      <c r="H323" s="122">
        <v>13555</v>
      </c>
      <c r="I323" s="123"/>
      <c r="J323" s="5">
        <f t="shared" ref="J323:J324" si="232">G323*H323</f>
        <v>54220</v>
      </c>
      <c r="K323" s="123" t="s">
        <v>46</v>
      </c>
      <c r="L323" s="130">
        <v>4.3999999999999997E-2</v>
      </c>
      <c r="M323" s="132">
        <v>53</v>
      </c>
      <c r="N323" s="126">
        <f t="shared" ref="N323:N324" si="233">M323*L323</f>
        <v>2.3319999999999999</v>
      </c>
      <c r="O323" s="133">
        <v>1.05</v>
      </c>
      <c r="P323" s="125">
        <v>0</v>
      </c>
      <c r="Q323" s="126">
        <f t="shared" ref="Q323:Q324" si="234">P323+O323+N323</f>
        <v>3.3819999999999997</v>
      </c>
      <c r="R323" s="64">
        <f t="shared" ref="R323:R324" si="235">Q323*J323</f>
        <v>183372.03999999998</v>
      </c>
    </row>
    <row r="324" spans="2:18" ht="27.6" x14ac:dyDescent="0.3">
      <c r="B324" s="7" t="str">
        <f>IF(TRIM(H324)&lt;&gt;"",COUNTA($H$66:H324)&amp;"","")</f>
        <v>162</v>
      </c>
      <c r="C324" s="161" t="s">
        <v>184</v>
      </c>
      <c r="D324" s="165"/>
      <c r="E324" s="165"/>
      <c r="F324" s="119" t="s">
        <v>154</v>
      </c>
      <c r="G324" s="1">
        <v>4</v>
      </c>
      <c r="H324" s="122">
        <v>1116</v>
      </c>
      <c r="I324" s="123"/>
      <c r="J324" s="5">
        <f t="shared" si="232"/>
        <v>4464</v>
      </c>
      <c r="K324" s="123" t="s">
        <v>46</v>
      </c>
      <c r="L324" s="130">
        <v>4.3999999999999997E-2</v>
      </c>
      <c r="M324" s="132">
        <v>53</v>
      </c>
      <c r="N324" s="126">
        <f t="shared" si="233"/>
        <v>2.3319999999999999</v>
      </c>
      <c r="O324" s="133">
        <v>1.1499999999999999</v>
      </c>
      <c r="P324" s="125">
        <v>0</v>
      </c>
      <c r="Q324" s="126">
        <f t="shared" si="234"/>
        <v>3.4819999999999998</v>
      </c>
      <c r="R324" s="64">
        <f t="shared" si="235"/>
        <v>15543.647999999999</v>
      </c>
    </row>
    <row r="325" spans="2:18" s="32" customFormat="1" x14ac:dyDescent="0.3">
      <c r="B325" s="7" t="str">
        <f>IF(TRIM(H325)&lt;&gt;"",COUNTA($H$66:H325)&amp;"","")</f>
        <v/>
      </c>
      <c r="C325" s="161"/>
      <c r="D325" s="166"/>
      <c r="E325" s="166"/>
      <c r="F325" s="38" t="s">
        <v>93</v>
      </c>
      <c r="G325" s="138"/>
      <c r="H325" s="44"/>
      <c r="I325" s="137"/>
      <c r="J325" s="137"/>
      <c r="K325" s="6"/>
      <c r="L325" s="8"/>
      <c r="M325" s="8"/>
      <c r="N325" s="8"/>
      <c r="O325" s="91"/>
      <c r="P325" s="8"/>
      <c r="Q325" s="8"/>
      <c r="R325" s="64"/>
    </row>
    <row r="326" spans="2:18" ht="27.6" x14ac:dyDescent="0.3">
      <c r="B326" s="7" t="str">
        <f>IF(TRIM(H326)&lt;&gt;"",COUNTA($H$66:H326)&amp;"","")</f>
        <v>163</v>
      </c>
      <c r="C326" s="161" t="s">
        <v>184</v>
      </c>
      <c r="D326" s="165"/>
      <c r="E326" s="165"/>
      <c r="F326" s="113" t="s">
        <v>155</v>
      </c>
      <c r="G326" s="1">
        <v>4</v>
      </c>
      <c r="H326" s="122">
        <v>28055</v>
      </c>
      <c r="I326" s="123"/>
      <c r="J326" s="5">
        <f t="shared" ref="J326" si="236">G326*H326</f>
        <v>112220</v>
      </c>
      <c r="K326" s="123" t="s">
        <v>46</v>
      </c>
      <c r="L326" s="130">
        <v>1.2999999999999999E-2</v>
      </c>
      <c r="M326" s="132">
        <v>53</v>
      </c>
      <c r="N326" s="126">
        <f t="shared" ref="N326" si="237">M326*L326</f>
        <v>0.68899999999999995</v>
      </c>
      <c r="O326" s="133">
        <v>0.85</v>
      </c>
      <c r="P326" s="125">
        <v>0</v>
      </c>
      <c r="Q326" s="126">
        <f t="shared" ref="Q326" si="238">P326+O326+N326</f>
        <v>1.5389999999999999</v>
      </c>
      <c r="R326" s="64">
        <f t="shared" ref="R326" si="239">Q326*J326</f>
        <v>172706.58</v>
      </c>
    </row>
    <row r="327" spans="2:18" s="32" customFormat="1" x14ac:dyDescent="0.3">
      <c r="B327" s="7" t="str">
        <f>IF(TRIM(H327)&lt;&gt;"",COUNTA($H$66:H327)&amp;"","")</f>
        <v/>
      </c>
      <c r="C327" s="161"/>
      <c r="D327" s="166"/>
      <c r="E327" s="166"/>
      <c r="F327" s="38" t="s">
        <v>147</v>
      </c>
      <c r="G327" s="138"/>
      <c r="H327" s="122"/>
      <c r="I327" s="123"/>
      <c r="J327" s="123"/>
      <c r="K327" s="123"/>
      <c r="L327" s="8"/>
      <c r="M327" s="8"/>
      <c r="N327" s="8"/>
      <c r="O327" s="91"/>
      <c r="P327" s="8"/>
      <c r="Q327" s="8"/>
      <c r="R327" s="64"/>
    </row>
    <row r="328" spans="2:18" ht="27.6" x14ac:dyDescent="0.3">
      <c r="B328" s="7" t="str">
        <f>IF(TRIM(H328)&lt;&gt;"",COUNTA($H$66:H328)&amp;"","")</f>
        <v>164</v>
      </c>
      <c r="C328" s="165" t="s">
        <v>184</v>
      </c>
      <c r="D328" s="165"/>
      <c r="E328" s="165"/>
      <c r="F328" s="113" t="s">
        <v>156</v>
      </c>
      <c r="G328" s="1">
        <v>4</v>
      </c>
      <c r="H328" s="122">
        <v>2293</v>
      </c>
      <c r="I328" s="123"/>
      <c r="J328" s="5">
        <f t="shared" ref="J328" si="240">G328*H328</f>
        <v>9172</v>
      </c>
      <c r="K328" s="123" t="s">
        <v>46</v>
      </c>
      <c r="L328" s="130">
        <v>1.2999999999999999E-2</v>
      </c>
      <c r="M328" s="132">
        <v>53</v>
      </c>
      <c r="N328" s="126">
        <f t="shared" ref="N328" si="241">M328*L328</f>
        <v>0.68899999999999995</v>
      </c>
      <c r="O328" s="133">
        <v>0.85</v>
      </c>
      <c r="P328" s="125">
        <v>0</v>
      </c>
      <c r="Q328" s="126">
        <f t="shared" ref="Q328" si="242">P328+O328+N328</f>
        <v>1.5389999999999999</v>
      </c>
      <c r="R328" s="64">
        <f t="shared" ref="R328" si="243">Q328*J328</f>
        <v>14115.707999999999</v>
      </c>
    </row>
    <row r="329" spans="2:18" x14ac:dyDescent="0.3">
      <c r="B329" s="7" t="str">
        <f>IF(TRIM(H329)&lt;&gt;"",COUNTA($H$66:H329)&amp;"","")</f>
        <v/>
      </c>
      <c r="C329" s="166"/>
      <c r="D329" s="166"/>
      <c r="E329" s="166"/>
      <c r="F329" s="38" t="s">
        <v>146</v>
      </c>
      <c r="G329" s="138"/>
      <c r="H329" s="122"/>
      <c r="I329" s="123"/>
      <c r="J329" s="123"/>
      <c r="K329" s="123"/>
      <c r="L329" s="8"/>
      <c r="M329" s="8"/>
      <c r="N329" s="8"/>
      <c r="O329" s="91"/>
      <c r="P329" s="8"/>
      <c r="Q329" s="8"/>
      <c r="R329" s="64"/>
    </row>
    <row r="330" spans="2:18" ht="27.6" x14ac:dyDescent="0.3">
      <c r="B330" s="7" t="str">
        <f>IF(TRIM(H330)&lt;&gt;"",COUNTA($H$66:H330)&amp;"","")</f>
        <v>165</v>
      </c>
      <c r="C330" s="166"/>
      <c r="D330" s="166"/>
      <c r="E330" s="166"/>
      <c r="F330" s="113" t="s">
        <v>157</v>
      </c>
      <c r="G330" s="1">
        <v>4</v>
      </c>
      <c r="H330" s="122">
        <v>5067</v>
      </c>
      <c r="I330" s="123"/>
      <c r="J330" s="5">
        <f t="shared" ref="J330" si="244">G330*H330</f>
        <v>20268</v>
      </c>
      <c r="K330" s="123" t="s">
        <v>46</v>
      </c>
      <c r="L330" s="130">
        <v>1.2999999999999999E-2</v>
      </c>
      <c r="M330" s="132">
        <v>53</v>
      </c>
      <c r="N330" s="126">
        <f t="shared" ref="N330" si="245">M330*L330</f>
        <v>0.68899999999999995</v>
      </c>
      <c r="O330" s="133">
        <v>0.85</v>
      </c>
      <c r="P330" s="125">
        <v>0</v>
      </c>
      <c r="Q330" s="126">
        <f t="shared" ref="Q330" si="246">P330+O330+N330</f>
        <v>1.5389999999999999</v>
      </c>
      <c r="R330" s="64">
        <f t="shared" ref="R330" si="247">Q330*J330</f>
        <v>31192.451999999997</v>
      </c>
    </row>
    <row r="331" spans="2:18" x14ac:dyDescent="0.3">
      <c r="B331" s="7" t="str">
        <f>IF(TRIM(H331)&lt;&gt;"",COUNTA($H$66:H331)&amp;"","")</f>
        <v/>
      </c>
      <c r="C331" s="166"/>
      <c r="D331" s="166"/>
      <c r="E331" s="166"/>
      <c r="F331" s="38" t="s">
        <v>145</v>
      </c>
      <c r="G331" s="138"/>
      <c r="H331" s="122"/>
      <c r="I331" s="123"/>
      <c r="J331" s="123"/>
      <c r="K331" s="123"/>
      <c r="L331" s="8"/>
      <c r="M331" s="8"/>
      <c r="N331" s="8"/>
      <c r="O331" s="91"/>
      <c r="P331" s="8"/>
      <c r="Q331" s="8"/>
      <c r="R331" s="64"/>
    </row>
    <row r="332" spans="2:18" ht="27.6" x14ac:dyDescent="0.3">
      <c r="B332" s="7" t="str">
        <f>IF(TRIM(H332)&lt;&gt;"",COUNTA($H$66:H332)&amp;"","")</f>
        <v>166</v>
      </c>
      <c r="C332" s="166"/>
      <c r="D332" s="166"/>
      <c r="E332" s="166"/>
      <c r="F332" s="113" t="s">
        <v>158</v>
      </c>
      <c r="G332" s="1">
        <v>4</v>
      </c>
      <c r="H332" s="122">
        <v>7291</v>
      </c>
      <c r="I332" s="123"/>
      <c r="J332" s="5">
        <f t="shared" ref="J332" si="248">G332*H332</f>
        <v>29164</v>
      </c>
      <c r="K332" s="123" t="s">
        <v>46</v>
      </c>
      <c r="L332" s="130">
        <v>1.2999999999999999E-2</v>
      </c>
      <c r="M332" s="132">
        <v>53</v>
      </c>
      <c r="N332" s="126">
        <f t="shared" ref="N332" si="249">M332*L332</f>
        <v>0.68899999999999995</v>
      </c>
      <c r="O332" s="133">
        <v>0.85</v>
      </c>
      <c r="P332" s="125">
        <v>0</v>
      </c>
      <c r="Q332" s="126">
        <f t="shared" ref="Q332" si="250">P332+O332+N332</f>
        <v>1.5389999999999999</v>
      </c>
      <c r="R332" s="64">
        <f t="shared" ref="R332" si="251">Q332*J332</f>
        <v>44883.396000000001</v>
      </c>
    </row>
    <row r="333" spans="2:18" x14ac:dyDescent="0.3">
      <c r="B333" s="19" t="str">
        <f>IF(TRIM(H333)&lt;&gt;"",COUNTA($H$66:H333)&amp;"","")</f>
        <v/>
      </c>
      <c r="C333" s="20"/>
      <c r="D333" s="30"/>
      <c r="E333" s="4">
        <v>99100</v>
      </c>
      <c r="F333" s="31" t="s">
        <v>14</v>
      </c>
      <c r="G333" s="48"/>
      <c r="H333" s="117"/>
      <c r="I333" s="20"/>
      <c r="J333" s="20"/>
      <c r="K333" s="20"/>
      <c r="L333" s="20"/>
      <c r="M333" s="20"/>
      <c r="N333" s="20"/>
      <c r="O333" s="95"/>
      <c r="P333" s="20"/>
      <c r="Q333" s="20"/>
      <c r="R333" s="63"/>
    </row>
    <row r="334" spans="2:18" x14ac:dyDescent="0.3">
      <c r="B334" s="7" t="str">
        <f>IF(TRIM(H334)&lt;&gt;"",COUNTA($H$66:H334)&amp;"","")</f>
        <v>167</v>
      </c>
      <c r="C334" s="165" t="s">
        <v>184</v>
      </c>
      <c r="D334" s="165"/>
      <c r="E334" s="165"/>
      <c r="F334" s="113" t="s">
        <v>94</v>
      </c>
      <c r="G334" s="1">
        <v>4</v>
      </c>
      <c r="H334" s="44">
        <v>6770</v>
      </c>
      <c r="I334" s="137"/>
      <c r="J334" s="5">
        <f t="shared" ref="J334:J336" si="252">G334*H334</f>
        <v>27080</v>
      </c>
      <c r="K334" s="6" t="s">
        <v>46</v>
      </c>
      <c r="L334" s="130">
        <v>3.5000000000000003E-2</v>
      </c>
      <c r="M334" s="132">
        <v>53</v>
      </c>
      <c r="N334" s="126">
        <f t="shared" ref="N334:N335" si="253">M334*L334</f>
        <v>1.8550000000000002</v>
      </c>
      <c r="O334" s="133">
        <v>0.53</v>
      </c>
      <c r="P334" s="125">
        <v>0</v>
      </c>
      <c r="Q334" s="126">
        <f t="shared" ref="Q334:Q335" si="254">P334+O334+N334</f>
        <v>2.3850000000000002</v>
      </c>
      <c r="R334" s="64">
        <f>Q334*J334</f>
        <v>64585.8</v>
      </c>
    </row>
    <row r="335" spans="2:18" x14ac:dyDescent="0.3">
      <c r="B335" s="7" t="str">
        <f>IF(TRIM(H335)&lt;&gt;"",COUNTA($H$66:H335)&amp;"","")</f>
        <v>168</v>
      </c>
      <c r="C335" s="166"/>
      <c r="D335" s="166"/>
      <c r="E335" s="166"/>
      <c r="F335" s="113" t="s">
        <v>82</v>
      </c>
      <c r="G335" s="1">
        <v>4</v>
      </c>
      <c r="H335" s="44">
        <v>36690</v>
      </c>
      <c r="I335" s="137"/>
      <c r="J335" s="5">
        <f t="shared" si="252"/>
        <v>146760</v>
      </c>
      <c r="K335" s="6" t="s">
        <v>46</v>
      </c>
      <c r="L335" s="111">
        <v>2.3E-2</v>
      </c>
      <c r="M335" s="132">
        <v>53</v>
      </c>
      <c r="N335" s="126">
        <f t="shared" si="253"/>
        <v>1.2190000000000001</v>
      </c>
      <c r="O335" s="127">
        <v>0.23</v>
      </c>
      <c r="P335" s="125">
        <v>0</v>
      </c>
      <c r="Q335" s="126">
        <f t="shared" si="254"/>
        <v>1.4490000000000001</v>
      </c>
      <c r="R335" s="64">
        <f>Q335*J335</f>
        <v>212655.24000000002</v>
      </c>
    </row>
    <row r="336" spans="2:18" x14ac:dyDescent="0.3">
      <c r="B336" s="7" t="str">
        <f>IF(TRIM(H336)&lt;&gt;"",COUNTA($H$66:H336)&amp;"","")</f>
        <v>169</v>
      </c>
      <c r="C336" s="166"/>
      <c r="D336" s="166"/>
      <c r="E336" s="166"/>
      <c r="F336" s="60" t="s">
        <v>84</v>
      </c>
      <c r="G336" s="1">
        <v>4</v>
      </c>
      <c r="H336" s="44">
        <v>14671</v>
      </c>
      <c r="I336" s="123"/>
      <c r="J336" s="5">
        <f t="shared" si="252"/>
        <v>58684</v>
      </c>
      <c r="K336" s="123" t="s">
        <v>46</v>
      </c>
      <c r="L336" s="111">
        <v>2.3E-2</v>
      </c>
      <c r="M336" s="132">
        <v>53</v>
      </c>
      <c r="N336" s="126">
        <f t="shared" ref="N336" si="255">M336*L336</f>
        <v>1.2190000000000001</v>
      </c>
      <c r="O336" s="127">
        <v>0.23</v>
      </c>
      <c r="P336" s="125">
        <v>0</v>
      </c>
      <c r="Q336" s="126">
        <f t="shared" ref="Q336" si="256">P336+O336+N336</f>
        <v>1.4490000000000001</v>
      </c>
      <c r="R336" s="64">
        <f>Q336*J336</f>
        <v>85033.116000000009</v>
      </c>
    </row>
    <row r="337" spans="2:18" x14ac:dyDescent="0.3">
      <c r="B337" s="7" t="str">
        <f>IF(TRIM(H337)&lt;&gt;"",COUNTA($H$66:H337)&amp;"","")</f>
        <v/>
      </c>
      <c r="C337" s="166"/>
      <c r="D337" s="166"/>
      <c r="E337" s="166"/>
      <c r="F337" s="38" t="s">
        <v>85</v>
      </c>
      <c r="G337" s="138"/>
      <c r="H337" s="44"/>
      <c r="I337" s="137"/>
      <c r="J337" s="137"/>
      <c r="K337" s="6"/>
      <c r="L337" s="8"/>
      <c r="M337" s="8"/>
      <c r="N337" s="33"/>
      <c r="O337" s="91"/>
      <c r="P337" s="8"/>
      <c r="Q337" s="33"/>
      <c r="R337" s="64"/>
    </row>
    <row r="338" spans="2:18" x14ac:dyDescent="0.3">
      <c r="B338" s="7" t="str">
        <f>IF(TRIM(H338)&lt;&gt;"",COUNTA($H$66:H338)&amp;"","")</f>
        <v>170</v>
      </c>
      <c r="C338" s="166"/>
      <c r="D338" s="166"/>
      <c r="E338" s="166"/>
      <c r="F338" s="60" t="s">
        <v>86</v>
      </c>
      <c r="G338" s="1">
        <v>4</v>
      </c>
      <c r="H338" s="121">
        <v>6495</v>
      </c>
      <c r="I338" s="123"/>
      <c r="J338" s="5">
        <f t="shared" ref="J338:J342" si="257">G338*H338</f>
        <v>25980</v>
      </c>
      <c r="K338" s="123" t="s">
        <v>46</v>
      </c>
      <c r="L338" s="124">
        <v>3.2000000000000001E-2</v>
      </c>
      <c r="M338" s="132">
        <v>53</v>
      </c>
      <c r="N338" s="127">
        <f t="shared" ref="N338:N342" si="258">M338*L338</f>
        <v>1.696</v>
      </c>
      <c r="O338" s="127">
        <v>0.32</v>
      </c>
      <c r="P338" s="125">
        <v>0</v>
      </c>
      <c r="Q338" s="126">
        <f t="shared" ref="Q338" si="259">(P338+O338+N338)</f>
        <v>2.016</v>
      </c>
      <c r="R338" s="64">
        <f>Q338*J338</f>
        <v>52375.68</v>
      </c>
    </row>
    <row r="339" spans="2:18" x14ac:dyDescent="0.3">
      <c r="B339" s="7" t="str">
        <f>IF(TRIM(H339)&lt;&gt;"",COUNTA($H$66:H339)&amp;"","")</f>
        <v>171</v>
      </c>
      <c r="C339" s="166"/>
      <c r="D339" s="166"/>
      <c r="E339" s="166"/>
      <c r="F339" s="119" t="s">
        <v>83</v>
      </c>
      <c r="G339" s="1">
        <v>4</v>
      </c>
      <c r="H339" s="122">
        <v>220</v>
      </c>
      <c r="I339" s="123"/>
      <c r="J339" s="5">
        <f t="shared" si="257"/>
        <v>880</v>
      </c>
      <c r="K339" s="123" t="s">
        <v>74</v>
      </c>
      <c r="L339" s="130">
        <f>(0.035*3.5)</f>
        <v>0.12250000000000001</v>
      </c>
      <c r="M339" s="132">
        <v>53</v>
      </c>
      <c r="N339" s="126">
        <f t="shared" si="258"/>
        <v>6.4925000000000006</v>
      </c>
      <c r="O339" s="133">
        <f>(0.53*3.5)</f>
        <v>1.855</v>
      </c>
      <c r="P339" s="125">
        <v>0</v>
      </c>
      <c r="Q339" s="126">
        <f t="shared" ref="Q339:Q342" si="260">P339+O339+N339</f>
        <v>8.3475000000000001</v>
      </c>
      <c r="R339" s="64">
        <f>Q339*J339</f>
        <v>7345.8</v>
      </c>
    </row>
    <row r="340" spans="2:18" x14ac:dyDescent="0.3">
      <c r="B340" s="7" t="str">
        <f>IF(TRIM(H340)&lt;&gt;"",COUNTA($H$66:H340)&amp;"","")</f>
        <v>172</v>
      </c>
      <c r="C340" s="166"/>
      <c r="D340" s="166"/>
      <c r="E340" s="166"/>
      <c r="F340" s="119" t="s">
        <v>89</v>
      </c>
      <c r="G340" s="1">
        <v>4</v>
      </c>
      <c r="H340" s="122">
        <v>2366</v>
      </c>
      <c r="I340" s="123"/>
      <c r="J340" s="5">
        <f t="shared" ref="J340" si="261">G340*H340</f>
        <v>9464</v>
      </c>
      <c r="K340" s="123" t="s">
        <v>74</v>
      </c>
      <c r="L340" s="130">
        <f>(0.035*0.333)</f>
        <v>1.1655000000000002E-2</v>
      </c>
      <c r="M340" s="132">
        <v>53</v>
      </c>
      <c r="N340" s="126">
        <f t="shared" ref="N340" si="262">M340*L340</f>
        <v>0.61771500000000013</v>
      </c>
      <c r="O340" s="133">
        <f>(0.53*0.333)</f>
        <v>0.17649000000000001</v>
      </c>
      <c r="P340" s="125">
        <v>0</v>
      </c>
      <c r="Q340" s="126">
        <f t="shared" ref="Q340" si="263">P340+O340+N340</f>
        <v>0.79420500000000016</v>
      </c>
      <c r="R340" s="64">
        <f>Q340*J340</f>
        <v>7516.3561200000013</v>
      </c>
    </row>
    <row r="341" spans="2:18" x14ac:dyDescent="0.3">
      <c r="B341" s="7" t="str">
        <f>IF(TRIM(H341)&lt;&gt;"",COUNTA($H$66:H341)&amp;"","")</f>
        <v>173</v>
      </c>
      <c r="C341" s="166"/>
      <c r="D341" s="166"/>
      <c r="E341" s="166"/>
      <c r="F341" s="119" t="s">
        <v>87</v>
      </c>
      <c r="G341" s="1">
        <v>4</v>
      </c>
      <c r="H341" s="122">
        <v>1012</v>
      </c>
      <c r="I341" s="123"/>
      <c r="J341" s="5">
        <f t="shared" si="257"/>
        <v>4048</v>
      </c>
      <c r="K341" s="123" t="s">
        <v>74</v>
      </c>
      <c r="L341" s="130">
        <f>(0.035*0.5)</f>
        <v>1.7500000000000002E-2</v>
      </c>
      <c r="M341" s="132">
        <v>53</v>
      </c>
      <c r="N341" s="126">
        <f t="shared" si="258"/>
        <v>0.9275000000000001</v>
      </c>
      <c r="O341" s="133">
        <f>(0.53*0.5)</f>
        <v>0.26500000000000001</v>
      </c>
      <c r="P341" s="125">
        <v>0</v>
      </c>
      <c r="Q341" s="126">
        <f t="shared" si="260"/>
        <v>1.1925000000000001</v>
      </c>
      <c r="R341" s="64">
        <f>Q341*J341</f>
        <v>4827.2400000000007</v>
      </c>
    </row>
    <row r="342" spans="2:18" x14ac:dyDescent="0.3">
      <c r="B342" s="7" t="str">
        <f>IF(TRIM(H342)&lt;&gt;"",COUNTA($H$66:H342)&amp;"","")</f>
        <v>174</v>
      </c>
      <c r="C342" s="166"/>
      <c r="D342" s="166"/>
      <c r="E342" s="166"/>
      <c r="F342" s="119" t="s">
        <v>88</v>
      </c>
      <c r="G342" s="1">
        <v>4</v>
      </c>
      <c r="H342" s="122">
        <v>731</v>
      </c>
      <c r="I342" s="123"/>
      <c r="J342" s="5">
        <f t="shared" si="257"/>
        <v>2924</v>
      </c>
      <c r="K342" s="123" t="s">
        <v>74</v>
      </c>
      <c r="L342" s="130">
        <f>(0.035*0.666)</f>
        <v>2.3310000000000004E-2</v>
      </c>
      <c r="M342" s="132">
        <v>53</v>
      </c>
      <c r="N342" s="126">
        <f t="shared" si="258"/>
        <v>1.2354300000000003</v>
      </c>
      <c r="O342" s="133">
        <f>(0.53*0.666)</f>
        <v>0.35298000000000002</v>
      </c>
      <c r="P342" s="125">
        <v>0</v>
      </c>
      <c r="Q342" s="126">
        <f t="shared" si="260"/>
        <v>1.5884100000000003</v>
      </c>
      <c r="R342" s="64">
        <f>Q342*J342</f>
        <v>4644.5108400000008</v>
      </c>
    </row>
    <row r="343" spans="2:18" ht="14.4" thickBot="1" x14ac:dyDescent="0.35">
      <c r="B343" s="7" t="str">
        <f>IF(TRIM(H343)&lt;&gt;"",COUNTA($H$66:H343)&amp;"","")</f>
        <v/>
      </c>
      <c r="C343" s="1"/>
      <c r="D343" s="1"/>
      <c r="E343" s="1"/>
      <c r="F343" s="24" t="s">
        <v>7</v>
      </c>
      <c r="G343" s="45"/>
      <c r="H343" s="49"/>
      <c r="I343" s="34"/>
      <c r="J343" s="34"/>
      <c r="K343" s="34"/>
      <c r="L343" s="51"/>
      <c r="M343" s="51"/>
      <c r="N343" s="26"/>
      <c r="O343" s="92"/>
      <c r="P343" s="51"/>
      <c r="Q343" s="26"/>
      <c r="R343" s="66">
        <f>SUM(R315:R342)</f>
        <v>1445744.7669599997</v>
      </c>
    </row>
    <row r="344" spans="2:18" x14ac:dyDescent="0.3">
      <c r="B344" s="7" t="str">
        <f>IF(TRIM(H344)&lt;&gt;"",COUNTA($H$66:H344)&amp;"","")</f>
        <v/>
      </c>
      <c r="C344" s="1"/>
      <c r="D344" s="1"/>
      <c r="E344" s="1"/>
      <c r="F344" s="24"/>
      <c r="G344" s="116"/>
      <c r="H344" s="50"/>
      <c r="I344" s="35"/>
      <c r="J344" s="35"/>
      <c r="K344" s="35"/>
      <c r="L344" s="52"/>
      <c r="M344" s="52"/>
      <c r="N344" s="36"/>
      <c r="O344" s="93"/>
      <c r="P344" s="52"/>
      <c r="Q344" s="36"/>
      <c r="R344" s="68"/>
    </row>
    <row r="345" spans="2:18" x14ac:dyDescent="0.3">
      <c r="B345" s="7" t="str">
        <f>IF(TRIM(H345)&lt;&gt;"",COUNTA($H$66:H345)&amp;"","")</f>
        <v/>
      </c>
      <c r="C345" s="1"/>
      <c r="D345" s="1"/>
      <c r="E345" s="1"/>
      <c r="F345" s="24"/>
      <c r="G345" s="24"/>
      <c r="H345" s="42"/>
      <c r="I345" s="5"/>
      <c r="J345" s="5"/>
      <c r="K345" s="5"/>
      <c r="L345" s="8"/>
      <c r="M345" s="8"/>
      <c r="N345" s="37"/>
      <c r="O345" s="94"/>
      <c r="P345" s="8"/>
      <c r="Q345" s="37"/>
      <c r="R345" s="69"/>
    </row>
    <row r="346" spans="2:18" x14ac:dyDescent="0.3">
      <c r="B346" s="19" t="str">
        <f>IF(TRIM(H346)&lt;&gt;"",COUNTA($H$66:H346)&amp;"","")</f>
        <v/>
      </c>
      <c r="C346" s="20"/>
      <c r="D346" s="20"/>
      <c r="E346" s="20"/>
      <c r="F346" s="118" t="s">
        <v>66</v>
      </c>
      <c r="G346" s="48"/>
      <c r="H346" s="117"/>
      <c r="I346" s="20"/>
      <c r="J346" s="20"/>
      <c r="K346" s="20"/>
      <c r="L346" s="20"/>
      <c r="M346" s="20"/>
      <c r="N346" s="20"/>
      <c r="O346" s="95"/>
      <c r="P346" s="20"/>
      <c r="Q346" s="20"/>
      <c r="R346" s="63"/>
    </row>
    <row r="347" spans="2:18" x14ac:dyDescent="0.3">
      <c r="B347" s="19" t="str">
        <f>IF(TRIM(H347)&lt;&gt;"",COUNTA($H$66:H347)&amp;"","")</f>
        <v/>
      </c>
      <c r="C347" s="20"/>
      <c r="D347" s="20"/>
      <c r="E347" s="4">
        <v>40000</v>
      </c>
      <c r="F347" s="3" t="s">
        <v>12</v>
      </c>
      <c r="G347" s="48"/>
      <c r="H347" s="117"/>
      <c r="I347" s="20"/>
      <c r="J347" s="20"/>
      <c r="K347" s="20"/>
      <c r="L347" s="20"/>
      <c r="M347" s="20"/>
      <c r="N347" s="20"/>
      <c r="O347" s="95"/>
      <c r="P347" s="20"/>
      <c r="Q347" s="20"/>
      <c r="R347" s="63"/>
    </row>
    <row r="348" spans="2:18" x14ac:dyDescent="0.3">
      <c r="B348" s="19" t="str">
        <f>IF(TRIM(H348)&lt;&gt;"",COUNTA($H$66:H348)&amp;"","")</f>
        <v/>
      </c>
      <c r="C348" s="20"/>
      <c r="D348" s="30"/>
      <c r="E348" s="4">
        <v>42000</v>
      </c>
      <c r="F348" s="31" t="s">
        <v>13</v>
      </c>
      <c r="G348" s="48"/>
      <c r="H348" s="117"/>
      <c r="I348" s="20"/>
      <c r="J348" s="20"/>
      <c r="K348" s="20"/>
      <c r="L348" s="20"/>
      <c r="M348" s="20"/>
      <c r="N348" s="20"/>
      <c r="O348" s="95"/>
      <c r="P348" s="20"/>
      <c r="Q348" s="20"/>
      <c r="R348" s="63"/>
    </row>
    <row r="349" spans="2:18" x14ac:dyDescent="0.3">
      <c r="B349" s="7" t="str">
        <f>IF(TRIM(H349)&lt;&gt;"",COUNTA($H$66:H349)&amp;"","")</f>
        <v>175</v>
      </c>
      <c r="C349" s="158" t="s">
        <v>185</v>
      </c>
      <c r="D349" s="165"/>
      <c r="E349" s="165"/>
      <c r="F349" s="119" t="s">
        <v>72</v>
      </c>
      <c r="G349" s="1">
        <v>1</v>
      </c>
      <c r="H349" s="44">
        <v>4316</v>
      </c>
      <c r="I349" s="6"/>
      <c r="J349" s="5">
        <f t="shared" ref="J349:J354" si="264">G349*H349</f>
        <v>4316</v>
      </c>
      <c r="K349" s="6" t="s">
        <v>46</v>
      </c>
      <c r="L349" s="124">
        <v>0.38100000000000001</v>
      </c>
      <c r="M349" s="128">
        <v>53</v>
      </c>
      <c r="N349" s="126">
        <f t="shared" ref="N349:N351" si="265">M349*L349</f>
        <v>20.193000000000001</v>
      </c>
      <c r="O349" s="127">
        <v>9.57</v>
      </c>
      <c r="P349" s="125">
        <v>0</v>
      </c>
      <c r="Q349" s="126">
        <f t="shared" ref="Q349:Q351" si="266">(P349+O349+N349)*1.4</f>
        <v>41.668199999999999</v>
      </c>
      <c r="R349" s="64">
        <f t="shared" ref="R349:R351" si="267">Q349*J349</f>
        <v>179839.95119999998</v>
      </c>
    </row>
    <row r="350" spans="2:18" s="32" customFormat="1" x14ac:dyDescent="0.3">
      <c r="B350" s="7" t="str">
        <f>IF(TRIM(H350)&lt;&gt;"",COUNTA($H$66:H350)&amp;"","")</f>
        <v>176</v>
      </c>
      <c r="C350" s="166"/>
      <c r="D350" s="166"/>
      <c r="E350" s="166"/>
      <c r="F350" s="119" t="s">
        <v>95</v>
      </c>
      <c r="G350" s="1">
        <v>1</v>
      </c>
      <c r="H350" s="44">
        <v>365</v>
      </c>
      <c r="I350" s="6"/>
      <c r="J350" s="5">
        <f t="shared" si="264"/>
        <v>365</v>
      </c>
      <c r="K350" s="6" t="s">
        <v>46</v>
      </c>
      <c r="L350" s="124">
        <v>0.38100000000000001</v>
      </c>
      <c r="M350" s="128">
        <v>53</v>
      </c>
      <c r="N350" s="126">
        <f t="shared" ref="N350" si="268">M350*L350</f>
        <v>20.193000000000001</v>
      </c>
      <c r="O350" s="127">
        <v>10.050000000000001</v>
      </c>
      <c r="P350" s="125">
        <v>0</v>
      </c>
      <c r="Q350" s="126">
        <f t="shared" ref="Q350" si="269">(P350+O350+N350)*1.4</f>
        <v>42.340200000000003</v>
      </c>
      <c r="R350" s="64">
        <f t="shared" ref="R350" si="270">Q350*J350</f>
        <v>15454.173000000001</v>
      </c>
    </row>
    <row r="351" spans="2:18" x14ac:dyDescent="0.3">
      <c r="B351" s="7" t="str">
        <f>IF(TRIM(H351)&lt;&gt;"",COUNTA($H$66:H351)&amp;"","")</f>
        <v>177</v>
      </c>
      <c r="C351" s="166"/>
      <c r="D351" s="166"/>
      <c r="E351" s="166"/>
      <c r="F351" s="119" t="s">
        <v>96</v>
      </c>
      <c r="G351" s="1">
        <v>1</v>
      </c>
      <c r="H351" s="44">
        <v>240</v>
      </c>
      <c r="I351" s="6"/>
      <c r="J351" s="5">
        <f t="shared" si="264"/>
        <v>240</v>
      </c>
      <c r="K351" s="6" t="s">
        <v>46</v>
      </c>
      <c r="L351" s="124">
        <v>0.38100000000000001</v>
      </c>
      <c r="M351" s="128">
        <v>53</v>
      </c>
      <c r="N351" s="126">
        <f t="shared" si="265"/>
        <v>20.193000000000001</v>
      </c>
      <c r="O351" s="127">
        <v>11.15</v>
      </c>
      <c r="P351" s="125">
        <v>0</v>
      </c>
      <c r="Q351" s="126">
        <f t="shared" si="266"/>
        <v>43.880200000000002</v>
      </c>
      <c r="R351" s="64">
        <f t="shared" si="267"/>
        <v>10531.248</v>
      </c>
    </row>
    <row r="352" spans="2:18" x14ac:dyDescent="0.3">
      <c r="B352" s="7" t="str">
        <f>IF(TRIM(H352)&lt;&gt;"",COUNTA($H$66:H352)&amp;"","")</f>
        <v>178</v>
      </c>
      <c r="C352" s="166"/>
      <c r="D352" s="166"/>
      <c r="E352" s="166"/>
      <c r="F352" s="119" t="s">
        <v>73</v>
      </c>
      <c r="G352" s="1">
        <v>1</v>
      </c>
      <c r="H352" s="44">
        <v>110</v>
      </c>
      <c r="I352" s="6"/>
      <c r="J352" s="5">
        <f t="shared" si="264"/>
        <v>110</v>
      </c>
      <c r="K352" s="6" t="s">
        <v>74</v>
      </c>
      <c r="L352" s="124">
        <v>0.38100000000000001</v>
      </c>
      <c r="M352" s="128">
        <v>53</v>
      </c>
      <c r="N352" s="126">
        <f t="shared" ref="N352:N354" si="271">M352*L352</f>
        <v>20.193000000000001</v>
      </c>
      <c r="O352" s="127">
        <v>15.25</v>
      </c>
      <c r="P352" s="125">
        <v>0</v>
      </c>
      <c r="Q352" s="126">
        <f t="shared" ref="Q352:Q354" si="272">(P352+O352+N352)*1.4</f>
        <v>49.620199999999997</v>
      </c>
      <c r="R352" s="64">
        <f t="shared" ref="R352:R354" si="273">Q352*J352</f>
        <v>5458.2219999999998</v>
      </c>
    </row>
    <row r="353" spans="2:18" s="32" customFormat="1" x14ac:dyDescent="0.3">
      <c r="B353" s="7" t="str">
        <f>IF(TRIM(H353)&lt;&gt;"",COUNTA($H$66:H353)&amp;"","")</f>
        <v>179</v>
      </c>
      <c r="C353" s="166"/>
      <c r="D353" s="166"/>
      <c r="E353" s="166"/>
      <c r="F353" s="119" t="s">
        <v>75</v>
      </c>
      <c r="G353" s="1">
        <v>1</v>
      </c>
      <c r="H353" s="44">
        <v>137</v>
      </c>
      <c r="I353" s="6"/>
      <c r="J353" s="5">
        <f t="shared" si="264"/>
        <v>137</v>
      </c>
      <c r="K353" s="6" t="s">
        <v>74</v>
      </c>
      <c r="L353" s="124">
        <v>0.38100000000000001</v>
      </c>
      <c r="M353" s="128">
        <v>53</v>
      </c>
      <c r="N353" s="126">
        <f t="shared" si="271"/>
        <v>20.193000000000001</v>
      </c>
      <c r="O353" s="127">
        <v>15.25</v>
      </c>
      <c r="P353" s="125">
        <v>0</v>
      </c>
      <c r="Q353" s="126">
        <f t="shared" si="272"/>
        <v>49.620199999999997</v>
      </c>
      <c r="R353" s="64">
        <f t="shared" si="273"/>
        <v>6797.9673999999995</v>
      </c>
    </row>
    <row r="354" spans="2:18" x14ac:dyDescent="0.3">
      <c r="B354" s="7" t="str">
        <f>IF(TRIM(H354)&lt;&gt;"",COUNTA($H$66:H354)&amp;"","")</f>
        <v>180</v>
      </c>
      <c r="C354" s="167"/>
      <c r="D354" s="167"/>
      <c r="E354" s="167"/>
      <c r="F354" s="119" t="s">
        <v>97</v>
      </c>
      <c r="G354" s="1">
        <v>1</v>
      </c>
      <c r="H354" s="44">
        <v>97</v>
      </c>
      <c r="I354" s="6"/>
      <c r="J354" s="5">
        <f t="shared" si="264"/>
        <v>97</v>
      </c>
      <c r="K354" s="6" t="s">
        <v>74</v>
      </c>
      <c r="L354" s="124">
        <v>0.38100000000000001</v>
      </c>
      <c r="M354" s="128">
        <v>53</v>
      </c>
      <c r="N354" s="126">
        <f t="shared" si="271"/>
        <v>20.193000000000001</v>
      </c>
      <c r="O354" s="127">
        <v>15.25</v>
      </c>
      <c r="P354" s="125">
        <v>0</v>
      </c>
      <c r="Q354" s="126">
        <f t="shared" si="272"/>
        <v>49.620199999999997</v>
      </c>
      <c r="R354" s="64">
        <f t="shared" si="273"/>
        <v>4813.1593999999996</v>
      </c>
    </row>
    <row r="355" spans="2:18" ht="14.4" thickBot="1" x14ac:dyDescent="0.35">
      <c r="B355" s="7" t="str">
        <f>IF(TRIM(H355)&lt;&gt;"",COUNTA($H$66:H355)&amp;"","")</f>
        <v/>
      </c>
      <c r="C355" s="1"/>
      <c r="D355" s="1"/>
      <c r="E355" s="1"/>
      <c r="F355" s="24" t="s">
        <v>7</v>
      </c>
      <c r="G355" s="45"/>
      <c r="H355" s="49"/>
      <c r="I355" s="34"/>
      <c r="J355" s="34"/>
      <c r="K355" s="34"/>
      <c r="L355" s="51"/>
      <c r="M355" s="51"/>
      <c r="N355" s="26"/>
      <c r="O355" s="92"/>
      <c r="P355" s="51"/>
      <c r="Q355" s="26"/>
      <c r="R355" s="66">
        <f>SUM(R349:R354)</f>
        <v>222894.72099999999</v>
      </c>
    </row>
    <row r="356" spans="2:18" x14ac:dyDescent="0.3">
      <c r="B356" s="7" t="str">
        <f>IF(TRIM(H356)&lt;&gt;"",COUNTA($H$66:H356)&amp;"","")</f>
        <v/>
      </c>
      <c r="C356" s="1"/>
      <c r="D356" s="1"/>
      <c r="E356" s="1"/>
      <c r="F356" s="2"/>
      <c r="G356" s="115"/>
      <c r="H356" s="50"/>
      <c r="I356" s="35"/>
      <c r="J356" s="35"/>
      <c r="K356" s="35"/>
      <c r="L356" s="52"/>
      <c r="M356" s="52"/>
      <c r="N356" s="36"/>
      <c r="O356" s="93"/>
      <c r="P356" s="52"/>
      <c r="Q356" s="36"/>
      <c r="R356" s="68"/>
    </row>
    <row r="357" spans="2:18" x14ac:dyDescent="0.3">
      <c r="B357" s="7" t="str">
        <f>IF(TRIM(H357)&lt;&gt;"",COUNTA($H$66:H357)&amp;"","")</f>
        <v/>
      </c>
      <c r="C357" s="1"/>
      <c r="D357" s="1"/>
      <c r="E357" s="4"/>
      <c r="F357" s="2"/>
      <c r="G357" s="2"/>
      <c r="H357" s="42"/>
      <c r="I357" s="5"/>
      <c r="J357" s="5"/>
      <c r="K357" s="5"/>
      <c r="L357" s="8"/>
      <c r="M357" s="8"/>
      <c r="N357" s="37"/>
      <c r="O357" s="94"/>
      <c r="P357" s="8"/>
      <c r="Q357" s="37"/>
      <c r="R357" s="69"/>
    </row>
    <row r="358" spans="2:18" s="53" customFormat="1" x14ac:dyDescent="0.3">
      <c r="B358" s="19" t="str">
        <f>IF(TRIM(H358)&lt;&gt;"",COUNTA($H$66:H358)&amp;"","")</f>
        <v/>
      </c>
      <c r="C358" s="20"/>
      <c r="D358" s="30"/>
      <c r="E358" s="4">
        <v>60000</v>
      </c>
      <c r="F358" s="3" t="s">
        <v>194</v>
      </c>
      <c r="G358" s="144"/>
      <c r="H358" s="143"/>
      <c r="I358" s="143"/>
      <c r="J358" s="143"/>
      <c r="K358" s="143"/>
      <c r="L358" s="143"/>
      <c r="M358" s="145"/>
      <c r="N358" s="143"/>
      <c r="O358" s="143"/>
      <c r="P358" s="20"/>
      <c r="Q358" s="20"/>
      <c r="R358" s="63"/>
    </row>
    <row r="359" spans="2:18" s="32" customFormat="1" x14ac:dyDescent="0.3">
      <c r="B359" s="54" t="str">
        <f>IF(TRIM(H359)&lt;&gt;"",COUNTA($H$66:H359)&amp;"","")</f>
        <v>181</v>
      </c>
      <c r="C359" s="158"/>
      <c r="D359" s="158"/>
      <c r="E359" s="158"/>
      <c r="F359" s="152" t="s">
        <v>208</v>
      </c>
      <c r="G359" s="153">
        <v>1</v>
      </c>
      <c r="H359" s="153">
        <v>551</v>
      </c>
      <c r="I359" s="153"/>
      <c r="J359" s="153">
        <f t="shared" ref="J359:J361" si="274">G359*H359</f>
        <v>551</v>
      </c>
      <c r="K359" s="154" t="s">
        <v>74</v>
      </c>
      <c r="L359" s="155">
        <v>2.1999999999999999E-2</v>
      </c>
      <c r="M359" s="126">
        <v>53</v>
      </c>
      <c r="N359" s="126">
        <f t="shared" ref="N359:N361" si="275">M359*L359</f>
        <v>1.1659999999999999</v>
      </c>
      <c r="O359" s="127">
        <v>1.65</v>
      </c>
      <c r="P359" s="125">
        <v>0</v>
      </c>
      <c r="Q359" s="126">
        <f t="shared" ref="Q359:Q361" si="276">P359+O359+N359</f>
        <v>2.8159999999999998</v>
      </c>
      <c r="R359" s="64">
        <f t="shared" ref="R359:R361" si="277">Q359*J359</f>
        <v>1551.616</v>
      </c>
    </row>
    <row r="360" spans="2:18" s="53" customFormat="1" x14ac:dyDescent="0.3">
      <c r="B360" s="54" t="str">
        <f>IF(TRIM(H360)&lt;&gt;"",COUNTA($H$66:H360)&amp;"","")</f>
        <v>182</v>
      </c>
      <c r="C360" s="159"/>
      <c r="D360" s="159"/>
      <c r="E360" s="159"/>
      <c r="F360" s="152" t="s">
        <v>209</v>
      </c>
      <c r="G360" s="153">
        <v>1</v>
      </c>
      <c r="H360" s="153">
        <v>576</v>
      </c>
      <c r="I360" s="153"/>
      <c r="J360" s="153">
        <f t="shared" si="274"/>
        <v>576</v>
      </c>
      <c r="K360" s="154" t="s">
        <v>74</v>
      </c>
      <c r="L360" s="155">
        <v>2.1999999999999999E-2</v>
      </c>
      <c r="M360" s="126">
        <v>53</v>
      </c>
      <c r="N360" s="126">
        <f t="shared" si="275"/>
        <v>1.1659999999999999</v>
      </c>
      <c r="O360" s="127">
        <v>1.65</v>
      </c>
      <c r="P360" s="125">
        <v>0</v>
      </c>
      <c r="Q360" s="126">
        <f t="shared" si="276"/>
        <v>2.8159999999999998</v>
      </c>
      <c r="R360" s="64">
        <f t="shared" si="277"/>
        <v>1622.0159999999998</v>
      </c>
    </row>
    <row r="361" spans="2:18" s="53" customFormat="1" x14ac:dyDescent="0.3">
      <c r="B361" s="54" t="str">
        <f>IF(TRIM(H361)&lt;&gt;"",COUNTA($H$66:H361)&amp;"","")</f>
        <v>183</v>
      </c>
      <c r="C361" s="160"/>
      <c r="D361" s="160"/>
      <c r="E361" s="160"/>
      <c r="F361" s="152" t="s">
        <v>215</v>
      </c>
      <c r="G361" s="153">
        <v>1</v>
      </c>
      <c r="H361" s="153">
        <v>138</v>
      </c>
      <c r="I361" s="153"/>
      <c r="J361" s="153">
        <f t="shared" si="274"/>
        <v>138</v>
      </c>
      <c r="K361" s="154" t="s">
        <v>74</v>
      </c>
      <c r="L361" s="155">
        <v>2.1999999999999999E-2</v>
      </c>
      <c r="M361" s="126">
        <v>53</v>
      </c>
      <c r="N361" s="126">
        <f t="shared" si="275"/>
        <v>1.1659999999999999</v>
      </c>
      <c r="O361" s="127">
        <v>1.85</v>
      </c>
      <c r="P361" s="125">
        <v>0</v>
      </c>
      <c r="Q361" s="126">
        <f t="shared" si="276"/>
        <v>3.016</v>
      </c>
      <c r="R361" s="64">
        <f t="shared" si="277"/>
        <v>416.20800000000003</v>
      </c>
    </row>
    <row r="362" spans="2:18" s="53" customFormat="1" ht="14.4" thickBot="1" x14ac:dyDescent="0.35">
      <c r="B362" s="54" t="str">
        <f>IF(TRIM(H362)&lt;&gt;"",COUNTA($H$66:H362)&amp;"","")</f>
        <v/>
      </c>
      <c r="C362" s="55"/>
      <c r="D362" s="55"/>
      <c r="E362" s="55"/>
      <c r="F362" s="24" t="s">
        <v>7</v>
      </c>
      <c r="G362" s="49"/>
      <c r="H362" s="34"/>
      <c r="I362" s="34"/>
      <c r="J362" s="51"/>
      <c r="K362" s="51"/>
      <c r="L362" s="26"/>
      <c r="M362" s="92"/>
      <c r="N362" s="51"/>
      <c r="O362" s="26"/>
      <c r="P362" s="51"/>
      <c r="Q362" s="26"/>
      <c r="R362" s="66">
        <f>SUM(R359:R361)</f>
        <v>3589.8399999999997</v>
      </c>
    </row>
    <row r="363" spans="2:18" s="53" customFormat="1" x14ac:dyDescent="0.3">
      <c r="B363" s="54" t="str">
        <f>IF(TRIM(H363)&lt;&gt;"",COUNTA($H$66:H363)&amp;"","")</f>
        <v/>
      </c>
      <c r="C363" s="55"/>
      <c r="D363" s="55"/>
      <c r="E363" s="55"/>
      <c r="F363" s="113"/>
      <c r="G363" s="50"/>
      <c r="H363" s="35"/>
      <c r="I363" s="35"/>
      <c r="J363" s="52"/>
      <c r="K363" s="52"/>
      <c r="L363" s="147"/>
      <c r="M363" s="148"/>
      <c r="N363" s="52"/>
      <c r="O363" s="147"/>
      <c r="P363" s="8"/>
      <c r="Q363" s="37"/>
      <c r="R363" s="69"/>
    </row>
    <row r="364" spans="2:18" s="53" customFormat="1" x14ac:dyDescent="0.3">
      <c r="B364" s="54" t="str">
        <f>IF(TRIM(H364)&lt;&gt;"",COUNTA($H$66:H364)&amp;"","")</f>
        <v/>
      </c>
      <c r="C364" s="55"/>
      <c r="D364" s="55"/>
      <c r="E364" s="55"/>
      <c r="F364" s="113"/>
      <c r="G364" s="42"/>
      <c r="H364" s="5"/>
      <c r="I364" s="5"/>
      <c r="J364" s="8"/>
      <c r="K364" s="8"/>
      <c r="L364" s="112"/>
      <c r="M364" s="149"/>
      <c r="N364" s="8"/>
      <c r="O364" s="112"/>
      <c r="P364" s="8"/>
      <c r="Q364" s="37"/>
      <c r="R364" s="69"/>
    </row>
    <row r="365" spans="2:18" s="53" customFormat="1" x14ac:dyDescent="0.3">
      <c r="B365" s="19" t="str">
        <f>IF(TRIM(H365)&lt;&gt;"",COUNTA($H$66:H365)&amp;"","")</f>
        <v/>
      </c>
      <c r="C365" s="20"/>
      <c r="D365" s="30"/>
      <c r="E365" s="4">
        <v>80000</v>
      </c>
      <c r="F365" s="3" t="s">
        <v>191</v>
      </c>
      <c r="G365" s="144"/>
      <c r="H365" s="143"/>
      <c r="I365" s="143"/>
      <c r="J365" s="143"/>
      <c r="K365" s="143"/>
      <c r="L365" s="143"/>
      <c r="M365" s="145"/>
      <c r="N365" s="143"/>
      <c r="O365" s="143"/>
      <c r="P365" s="20"/>
      <c r="Q365" s="20"/>
      <c r="R365" s="63"/>
    </row>
    <row r="366" spans="2:18" s="53" customFormat="1" x14ac:dyDescent="0.3">
      <c r="B366" s="54" t="str">
        <f>IF(TRIM(H366)&lt;&gt;"",COUNTA($H$66:H366)&amp;"","")</f>
        <v>184</v>
      </c>
      <c r="C366" s="129"/>
      <c r="D366" s="129"/>
      <c r="E366" s="129"/>
      <c r="F366" s="152" t="s">
        <v>250</v>
      </c>
      <c r="G366" s="153">
        <v>1</v>
      </c>
      <c r="H366" s="153">
        <v>48</v>
      </c>
      <c r="I366" s="153"/>
      <c r="J366" s="153">
        <f t="shared" ref="J366" si="278">G366*H366</f>
        <v>48</v>
      </c>
      <c r="K366" s="153" t="s">
        <v>46</v>
      </c>
      <c r="L366" s="124">
        <v>0.22</v>
      </c>
      <c r="M366" s="132">
        <v>53</v>
      </c>
      <c r="N366" s="126">
        <f t="shared" ref="N366" si="279">L366*M366</f>
        <v>11.66</v>
      </c>
      <c r="O366" s="127">
        <v>50</v>
      </c>
      <c r="P366" s="128">
        <v>0</v>
      </c>
      <c r="Q366" s="126">
        <f t="shared" ref="Q366" si="280">N366+O366+P366</f>
        <v>61.66</v>
      </c>
      <c r="R366" s="64">
        <f t="shared" ref="R366" si="281">Q366*J366</f>
        <v>2959.68</v>
      </c>
    </row>
    <row r="367" spans="2:18" s="53" customFormat="1" ht="27.6" x14ac:dyDescent="0.3">
      <c r="B367" s="19" t="str">
        <f>IF(TRIM(H367)&lt;&gt;"",COUNTA($H$66:H367)&amp;"","")</f>
        <v/>
      </c>
      <c r="C367" s="20"/>
      <c r="D367" s="30"/>
      <c r="E367" s="4">
        <v>81113</v>
      </c>
      <c r="F367" s="31" t="s">
        <v>192</v>
      </c>
      <c r="G367" s="144"/>
      <c r="H367" s="144"/>
      <c r="I367" s="143"/>
      <c r="J367" s="143"/>
      <c r="K367" s="143"/>
      <c r="L367" s="143"/>
      <c r="M367" s="143"/>
      <c r="N367" s="143"/>
      <c r="O367" s="145"/>
      <c r="P367" s="143"/>
      <c r="Q367" s="143"/>
      <c r="R367" s="63"/>
    </row>
    <row r="368" spans="2:18" s="32" customFormat="1" x14ac:dyDescent="0.3">
      <c r="B368" s="54" t="str">
        <f>IF(TRIM(H368)&lt;&gt;"",COUNTA($H$66:H368)&amp;"","")</f>
        <v>185</v>
      </c>
      <c r="C368" s="142"/>
      <c r="D368" s="142"/>
      <c r="E368" s="142"/>
      <c r="F368" s="152" t="s">
        <v>245</v>
      </c>
      <c r="G368" s="153">
        <v>1</v>
      </c>
      <c r="H368" s="153">
        <v>240</v>
      </c>
      <c r="I368" s="153"/>
      <c r="J368" s="153">
        <f t="shared" ref="J368" si="282">G368*H368</f>
        <v>240</v>
      </c>
      <c r="K368" s="153" t="s">
        <v>46</v>
      </c>
      <c r="L368" s="124">
        <v>0.22</v>
      </c>
      <c r="M368" s="132">
        <v>53</v>
      </c>
      <c r="N368" s="126">
        <f t="shared" ref="N368" si="283">L368*M368</f>
        <v>11.66</v>
      </c>
      <c r="O368" s="127">
        <v>45</v>
      </c>
      <c r="P368" s="128">
        <v>0</v>
      </c>
      <c r="Q368" s="126">
        <f t="shared" ref="Q368" si="284">N368+O368+P368</f>
        <v>56.66</v>
      </c>
      <c r="R368" s="64">
        <f t="shared" ref="R368" si="285">Q368*J368</f>
        <v>13598.4</v>
      </c>
    </row>
    <row r="369" spans="2:18" s="53" customFormat="1" x14ac:dyDescent="0.3">
      <c r="B369" s="19" t="str">
        <f>IF(TRIM(H369)&lt;&gt;"",COUNTA($H$66:H369)&amp;"","")</f>
        <v/>
      </c>
      <c r="C369" s="20"/>
      <c r="D369" s="30"/>
      <c r="E369" s="4">
        <v>82100</v>
      </c>
      <c r="F369" s="31" t="s">
        <v>193</v>
      </c>
      <c r="G369" s="144"/>
      <c r="H369" s="144"/>
      <c r="I369" s="143"/>
      <c r="J369" s="143"/>
      <c r="K369" s="143"/>
      <c r="L369" s="143"/>
      <c r="M369" s="143"/>
      <c r="N369" s="143"/>
      <c r="O369" s="145"/>
      <c r="P369" s="143"/>
      <c r="Q369" s="143"/>
      <c r="R369" s="63"/>
    </row>
    <row r="370" spans="2:18" s="53" customFormat="1" x14ac:dyDescent="0.3">
      <c r="B370" s="54" t="str">
        <f>IF(TRIM(H370)&lt;&gt;"",COUNTA($H$66:H370)&amp;"","")</f>
        <v>186</v>
      </c>
      <c r="C370" s="158"/>
      <c r="D370" s="158"/>
      <c r="E370" s="158"/>
      <c r="F370" s="152" t="s">
        <v>246</v>
      </c>
      <c r="G370" s="153">
        <v>1</v>
      </c>
      <c r="H370" s="153">
        <v>105</v>
      </c>
      <c r="I370" s="153"/>
      <c r="J370" s="153">
        <f t="shared" ref="J370:J373" si="286">G370*H370</f>
        <v>105</v>
      </c>
      <c r="K370" s="153" t="s">
        <v>46</v>
      </c>
      <c r="L370" s="111">
        <v>0.191</v>
      </c>
      <c r="M370" s="132">
        <v>53</v>
      </c>
      <c r="N370" s="126">
        <f t="shared" ref="N370" si="287">M370*L370</f>
        <v>10.122999999999999</v>
      </c>
      <c r="O370" s="127">
        <v>32</v>
      </c>
      <c r="P370" s="125">
        <v>0</v>
      </c>
      <c r="Q370" s="126">
        <f t="shared" ref="Q370" si="288">P370+O370+N370</f>
        <v>42.122999999999998</v>
      </c>
      <c r="R370" s="64">
        <f t="shared" ref="R370" si="289">Q370*J370</f>
        <v>4422.915</v>
      </c>
    </row>
    <row r="371" spans="2:18" s="53" customFormat="1" x14ac:dyDescent="0.3">
      <c r="B371" s="54" t="str">
        <f>IF(TRIM(H371)&lt;&gt;"",COUNTA($H$66:H371)&amp;"","")</f>
        <v>187</v>
      </c>
      <c r="C371" s="159"/>
      <c r="D371" s="159"/>
      <c r="E371" s="159"/>
      <c r="F371" s="152" t="s">
        <v>247</v>
      </c>
      <c r="G371" s="153">
        <v>1</v>
      </c>
      <c r="H371" s="153">
        <v>42</v>
      </c>
      <c r="I371" s="153"/>
      <c r="J371" s="153">
        <f t="shared" si="286"/>
        <v>42</v>
      </c>
      <c r="K371" s="153" t="s">
        <v>46</v>
      </c>
      <c r="L371" s="111">
        <v>0.191</v>
      </c>
      <c r="M371" s="132">
        <v>53</v>
      </c>
      <c r="N371" s="126">
        <f t="shared" ref="N371:N373" si="290">M371*L371</f>
        <v>10.122999999999999</v>
      </c>
      <c r="O371" s="127">
        <v>32</v>
      </c>
      <c r="P371" s="125">
        <v>0</v>
      </c>
      <c r="Q371" s="126">
        <f t="shared" ref="Q371:Q373" si="291">P371+O371+N371</f>
        <v>42.122999999999998</v>
      </c>
      <c r="R371" s="64">
        <f t="shared" ref="R371:R373" si="292">Q371*J371</f>
        <v>1769.1659999999999</v>
      </c>
    </row>
    <row r="372" spans="2:18" s="53" customFormat="1" x14ac:dyDescent="0.3">
      <c r="B372" s="54" t="str">
        <f>IF(TRIM(H372)&lt;&gt;"",COUNTA($H$66:H372)&amp;"","")</f>
        <v>188</v>
      </c>
      <c r="C372" s="159"/>
      <c r="D372" s="159"/>
      <c r="E372" s="159"/>
      <c r="F372" s="152" t="s">
        <v>248</v>
      </c>
      <c r="G372" s="153">
        <v>1</v>
      </c>
      <c r="H372" s="153">
        <v>105</v>
      </c>
      <c r="I372" s="153"/>
      <c r="J372" s="153">
        <f t="shared" si="286"/>
        <v>105</v>
      </c>
      <c r="K372" s="153" t="s">
        <v>46</v>
      </c>
      <c r="L372" s="111">
        <v>0.191</v>
      </c>
      <c r="M372" s="132">
        <v>53</v>
      </c>
      <c r="N372" s="126">
        <f t="shared" si="290"/>
        <v>10.122999999999999</v>
      </c>
      <c r="O372" s="127">
        <v>32</v>
      </c>
      <c r="P372" s="125">
        <v>0</v>
      </c>
      <c r="Q372" s="126">
        <f t="shared" si="291"/>
        <v>42.122999999999998</v>
      </c>
      <c r="R372" s="64">
        <f t="shared" si="292"/>
        <v>4422.915</v>
      </c>
    </row>
    <row r="373" spans="2:18" s="53" customFormat="1" x14ac:dyDescent="0.3">
      <c r="B373" s="54" t="str">
        <f>IF(TRIM(H373)&lt;&gt;"",COUNTA($H$66:H373)&amp;"","")</f>
        <v>189</v>
      </c>
      <c r="C373" s="159"/>
      <c r="D373" s="159"/>
      <c r="E373" s="159"/>
      <c r="F373" s="152" t="s">
        <v>244</v>
      </c>
      <c r="G373" s="153">
        <v>1</v>
      </c>
      <c r="H373" s="153">
        <v>42</v>
      </c>
      <c r="I373" s="153"/>
      <c r="J373" s="153">
        <f t="shared" si="286"/>
        <v>42</v>
      </c>
      <c r="K373" s="153" t="s">
        <v>46</v>
      </c>
      <c r="L373" s="111">
        <v>0.191</v>
      </c>
      <c r="M373" s="132">
        <v>53</v>
      </c>
      <c r="N373" s="126">
        <f t="shared" si="290"/>
        <v>10.122999999999999</v>
      </c>
      <c r="O373" s="127">
        <v>32</v>
      </c>
      <c r="P373" s="125">
        <v>0</v>
      </c>
      <c r="Q373" s="126">
        <f t="shared" si="291"/>
        <v>42.122999999999998</v>
      </c>
      <c r="R373" s="64">
        <f t="shared" si="292"/>
        <v>1769.1659999999999</v>
      </c>
    </row>
    <row r="374" spans="2:18" s="53" customFormat="1" x14ac:dyDescent="0.3">
      <c r="B374" s="19" t="str">
        <f>IF(TRIM(H374)&lt;&gt;"",COUNTA($H$66:H374)&amp;"","")</f>
        <v/>
      </c>
      <c r="C374" s="20"/>
      <c r="D374" s="30"/>
      <c r="E374" s="4"/>
      <c r="F374" s="31" t="s">
        <v>207</v>
      </c>
      <c r="G374" s="144"/>
      <c r="H374" s="144"/>
      <c r="I374" s="143"/>
      <c r="J374" s="143"/>
      <c r="K374" s="143"/>
      <c r="L374" s="143"/>
      <c r="M374" s="143"/>
      <c r="N374" s="143"/>
      <c r="O374" s="145"/>
      <c r="P374" s="143"/>
      <c r="Q374" s="143"/>
      <c r="R374" s="63"/>
    </row>
    <row r="375" spans="2:18" s="53" customFormat="1" x14ac:dyDescent="0.3">
      <c r="B375" s="54" t="str">
        <f>IF(TRIM(H375)&lt;&gt;"",COUNTA($H$66:H375)&amp;"","")</f>
        <v>190</v>
      </c>
      <c r="C375" s="142"/>
      <c r="D375" s="142"/>
      <c r="E375" s="142"/>
      <c r="F375" s="152" t="s">
        <v>249</v>
      </c>
      <c r="G375" s="153">
        <v>1</v>
      </c>
      <c r="H375" s="153">
        <v>54</v>
      </c>
      <c r="I375" s="153"/>
      <c r="J375" s="153">
        <f t="shared" ref="J375" si="293">G375*H375</f>
        <v>54</v>
      </c>
      <c r="K375" s="153" t="s">
        <v>46</v>
      </c>
      <c r="L375" s="156">
        <v>0.17499999999999999</v>
      </c>
      <c r="M375" s="132">
        <v>53</v>
      </c>
      <c r="N375" s="126">
        <f t="shared" ref="N375" si="294">M375*L375</f>
        <v>9.2749999999999986</v>
      </c>
      <c r="O375" s="157">
        <v>72</v>
      </c>
      <c r="P375" s="125">
        <v>0</v>
      </c>
      <c r="Q375" s="126">
        <f t="shared" ref="Q375" si="295">P375+O375+N375</f>
        <v>81.275000000000006</v>
      </c>
      <c r="R375" s="64">
        <f t="shared" ref="R375" si="296">Q375*J375</f>
        <v>4388.8500000000004</v>
      </c>
    </row>
    <row r="376" spans="2:18" s="53" customFormat="1" ht="14.4" thickBot="1" x14ac:dyDescent="0.35">
      <c r="B376" s="54" t="str">
        <f>IF(TRIM(H376)&lt;&gt;"",COUNTA($H$66:H376)&amp;"","")</f>
        <v/>
      </c>
      <c r="C376" s="55"/>
      <c r="D376" s="55"/>
      <c r="E376" s="55"/>
      <c r="F376" s="24" t="s">
        <v>7</v>
      </c>
      <c r="G376" s="49"/>
      <c r="H376" s="34"/>
      <c r="I376" s="34"/>
      <c r="J376" s="51"/>
      <c r="K376" s="51"/>
      <c r="L376" s="26"/>
      <c r="M376" s="92"/>
      <c r="N376" s="51"/>
      <c r="O376" s="26"/>
      <c r="P376" s="51"/>
      <c r="Q376" s="26"/>
      <c r="R376" s="66">
        <f>SUM(R366:R375)</f>
        <v>33331.092000000004</v>
      </c>
    </row>
    <row r="377" spans="2:18" s="53" customFormat="1" x14ac:dyDescent="0.3">
      <c r="B377" s="54" t="str">
        <f>IF(TRIM(H377)&lt;&gt;"",COUNTA($H$66:H377)&amp;"","")</f>
        <v/>
      </c>
      <c r="C377" s="55"/>
      <c r="D377" s="55"/>
      <c r="E377" s="55"/>
      <c r="F377" s="113"/>
      <c r="G377" s="50"/>
      <c r="H377" s="35"/>
      <c r="I377" s="35"/>
      <c r="J377" s="52"/>
      <c r="K377" s="52"/>
      <c r="L377" s="147"/>
      <c r="M377" s="148"/>
      <c r="N377" s="52"/>
      <c r="O377" s="147"/>
      <c r="P377" s="8"/>
      <c r="Q377" s="37"/>
      <c r="R377" s="69"/>
    </row>
    <row r="378" spans="2:18" s="53" customFormat="1" x14ac:dyDescent="0.3">
      <c r="B378" s="54" t="str">
        <f>IF(TRIM(H378)&lt;&gt;"",COUNTA($H$66:H378)&amp;"","")</f>
        <v/>
      </c>
      <c r="C378" s="55"/>
      <c r="D378" s="55"/>
      <c r="E378" s="55"/>
      <c r="F378" s="113"/>
      <c r="G378" s="42"/>
      <c r="H378" s="5"/>
      <c r="I378" s="5"/>
      <c r="J378" s="8"/>
      <c r="K378" s="8"/>
      <c r="L378" s="112"/>
      <c r="M378" s="149"/>
      <c r="N378" s="8"/>
      <c r="O378" s="112"/>
      <c r="P378" s="8"/>
      <c r="Q378" s="37"/>
      <c r="R378" s="69"/>
    </row>
    <row r="379" spans="2:18" x14ac:dyDescent="0.3">
      <c r="B379" s="19" t="str">
        <f>IF(TRIM(H379)&lt;&gt;"",COUNTA($H$66:H379)&amp;"","")</f>
        <v/>
      </c>
      <c r="C379" s="20"/>
      <c r="D379" s="20"/>
      <c r="E379" s="4">
        <v>90000</v>
      </c>
      <c r="F379" s="3" t="s">
        <v>8</v>
      </c>
      <c r="G379" s="48"/>
      <c r="H379" s="117"/>
      <c r="I379" s="20"/>
      <c r="J379" s="20"/>
      <c r="K379" s="20"/>
      <c r="L379" s="20"/>
      <c r="M379" s="20"/>
      <c r="N379" s="20"/>
      <c r="O379" s="95"/>
      <c r="P379" s="20"/>
      <c r="Q379" s="20"/>
      <c r="R379" s="63"/>
    </row>
    <row r="380" spans="2:18" s="32" customFormat="1" x14ac:dyDescent="0.3">
      <c r="B380" s="10" t="str">
        <f>IF(TRIM(H380)&lt;&gt;"",COUNTA($H$66:H380)&amp;"","")</f>
        <v>191</v>
      </c>
      <c r="C380" s="158" t="s">
        <v>185</v>
      </c>
      <c r="D380" s="165"/>
      <c r="E380" s="165"/>
      <c r="F380" s="119" t="s">
        <v>76</v>
      </c>
      <c r="G380" s="1">
        <v>1</v>
      </c>
      <c r="H380" s="44">
        <v>1345</v>
      </c>
      <c r="I380" s="6"/>
      <c r="J380" s="5">
        <f t="shared" ref="J380:J385" si="297">G380*H380</f>
        <v>1345</v>
      </c>
      <c r="K380" s="6" t="s">
        <v>46</v>
      </c>
      <c r="L380" s="124">
        <v>0.04</v>
      </c>
      <c r="M380" s="132">
        <v>53</v>
      </c>
      <c r="N380" s="127">
        <f t="shared" ref="N380:N385" si="298">M380*L380</f>
        <v>2.12</v>
      </c>
      <c r="O380" s="127">
        <v>8.25</v>
      </c>
      <c r="P380" s="125">
        <v>0</v>
      </c>
      <c r="Q380" s="140">
        <f t="shared" ref="Q380:Q385" si="299">(P380+O380+N380)</f>
        <v>10.370000000000001</v>
      </c>
      <c r="R380" s="64">
        <f t="shared" ref="R380:R385" si="300">Q380*J380</f>
        <v>13947.650000000001</v>
      </c>
    </row>
    <row r="381" spans="2:18" x14ac:dyDescent="0.3">
      <c r="B381" s="10" t="str">
        <f>IF(TRIM(H381)&lt;&gt;"",COUNTA($H$66:H381)&amp;"","")</f>
        <v>192</v>
      </c>
      <c r="C381" s="166"/>
      <c r="D381" s="166"/>
      <c r="E381" s="166"/>
      <c r="F381" s="119" t="s">
        <v>79</v>
      </c>
      <c r="G381" s="1">
        <v>1</v>
      </c>
      <c r="H381" s="44">
        <v>315</v>
      </c>
      <c r="I381" s="6"/>
      <c r="J381" s="5">
        <f t="shared" ref="J381:J382" si="301">G381*H381</f>
        <v>315</v>
      </c>
      <c r="K381" s="6" t="s">
        <v>74</v>
      </c>
      <c r="L381" s="124">
        <v>0.04</v>
      </c>
      <c r="M381" s="132">
        <v>53</v>
      </c>
      <c r="N381" s="127">
        <f t="shared" ref="N381:N382" si="302">M381*L381</f>
        <v>2.12</v>
      </c>
      <c r="O381" s="127">
        <v>4.95</v>
      </c>
      <c r="P381" s="125">
        <v>0</v>
      </c>
      <c r="Q381" s="140">
        <f t="shared" ref="Q381:Q382" si="303">(P381+O381+N381)</f>
        <v>7.07</v>
      </c>
      <c r="R381" s="64">
        <f t="shared" si="300"/>
        <v>2227.0500000000002</v>
      </c>
    </row>
    <row r="382" spans="2:18" x14ac:dyDescent="0.3">
      <c r="B382" s="10" t="str">
        <f>IF(TRIM(H382)&lt;&gt;"",COUNTA($H$66:H382)&amp;"","")</f>
        <v>193</v>
      </c>
      <c r="C382" s="166"/>
      <c r="D382" s="166"/>
      <c r="E382" s="166"/>
      <c r="F382" s="119" t="s">
        <v>77</v>
      </c>
      <c r="G382" s="1">
        <v>1</v>
      </c>
      <c r="H382" s="44">
        <v>530</v>
      </c>
      <c r="I382" s="6"/>
      <c r="J382" s="5">
        <f t="shared" si="301"/>
        <v>530</v>
      </c>
      <c r="K382" s="6" t="s">
        <v>74</v>
      </c>
      <c r="L382" s="124">
        <v>0.04</v>
      </c>
      <c r="M382" s="132">
        <v>53</v>
      </c>
      <c r="N382" s="127">
        <f t="shared" si="302"/>
        <v>2.12</v>
      </c>
      <c r="O382" s="127">
        <v>5.5</v>
      </c>
      <c r="P382" s="125">
        <v>0</v>
      </c>
      <c r="Q382" s="140">
        <f t="shared" si="303"/>
        <v>7.62</v>
      </c>
      <c r="R382" s="64">
        <f t="shared" si="300"/>
        <v>4038.6</v>
      </c>
    </row>
    <row r="383" spans="2:18" x14ac:dyDescent="0.3">
      <c r="B383" s="10" t="str">
        <f>IF(TRIM(H383)&lt;&gt;"",COUNTA($H$66:H383)&amp;"","")</f>
        <v>194</v>
      </c>
      <c r="C383" s="166"/>
      <c r="D383" s="166"/>
      <c r="E383" s="166"/>
      <c r="F383" s="119" t="s">
        <v>78</v>
      </c>
      <c r="G383" s="1">
        <v>1</v>
      </c>
      <c r="H383" s="44">
        <v>655</v>
      </c>
      <c r="I383" s="6"/>
      <c r="J383" s="5">
        <f t="shared" si="297"/>
        <v>655</v>
      </c>
      <c r="K383" s="6" t="s">
        <v>74</v>
      </c>
      <c r="L383" s="124">
        <v>0.04</v>
      </c>
      <c r="M383" s="132">
        <v>53</v>
      </c>
      <c r="N383" s="127">
        <f t="shared" si="298"/>
        <v>2.12</v>
      </c>
      <c r="O383" s="127">
        <v>5.25</v>
      </c>
      <c r="P383" s="125">
        <v>0</v>
      </c>
      <c r="Q383" s="140">
        <f t="shared" si="299"/>
        <v>7.37</v>
      </c>
      <c r="R383" s="64">
        <f t="shared" si="300"/>
        <v>4827.3500000000004</v>
      </c>
    </row>
    <row r="384" spans="2:18" s="53" customFormat="1" x14ac:dyDescent="0.3">
      <c r="B384" s="54" t="str">
        <f>IF(TRIM(H384)&lt;&gt;"",COUNTA($H$66:H384)&amp;"","")</f>
        <v>195</v>
      </c>
      <c r="C384" s="161" t="s">
        <v>186</v>
      </c>
      <c r="D384" s="161"/>
      <c r="E384" s="161"/>
      <c r="F384" s="119" t="s">
        <v>176</v>
      </c>
      <c r="G384" s="1">
        <v>1</v>
      </c>
      <c r="H384" s="122">
        <v>7836</v>
      </c>
      <c r="I384" s="122"/>
      <c r="J384" s="5">
        <f t="shared" si="297"/>
        <v>7836</v>
      </c>
      <c r="K384" s="123" t="s">
        <v>74</v>
      </c>
      <c r="L384" s="130">
        <v>8.5000000000000006E-3</v>
      </c>
      <c r="M384" s="132">
        <v>53</v>
      </c>
      <c r="N384" s="127">
        <f t="shared" si="298"/>
        <v>0.45050000000000001</v>
      </c>
      <c r="O384" s="127">
        <v>0.32</v>
      </c>
      <c r="P384" s="125">
        <v>0</v>
      </c>
      <c r="Q384" s="140">
        <f t="shared" si="299"/>
        <v>0.77049999999999996</v>
      </c>
      <c r="R384" s="64">
        <f t="shared" si="300"/>
        <v>6037.6379999999999</v>
      </c>
    </row>
    <row r="385" spans="2:18" s="53" customFormat="1" x14ac:dyDescent="0.3">
      <c r="B385" s="54" t="str">
        <f>IF(TRIM(H385)&lt;&gt;"",COUNTA($H$66:H385)&amp;"","")</f>
        <v>196</v>
      </c>
      <c r="C385" s="161"/>
      <c r="D385" s="161"/>
      <c r="E385" s="161"/>
      <c r="F385" s="119" t="s">
        <v>174</v>
      </c>
      <c r="G385" s="1">
        <v>1</v>
      </c>
      <c r="H385" s="122">
        <v>31343</v>
      </c>
      <c r="I385" s="122"/>
      <c r="J385" s="5">
        <f t="shared" si="297"/>
        <v>31343</v>
      </c>
      <c r="K385" s="123" t="s">
        <v>175</v>
      </c>
      <c r="L385" s="130">
        <v>4.0000000000000001E-3</v>
      </c>
      <c r="M385" s="132">
        <v>53</v>
      </c>
      <c r="N385" s="127">
        <f t="shared" si="298"/>
        <v>0.21199999999999999</v>
      </c>
      <c r="O385" s="127">
        <v>0.05</v>
      </c>
      <c r="P385" s="125">
        <v>0</v>
      </c>
      <c r="Q385" s="140">
        <f t="shared" si="299"/>
        <v>0.26200000000000001</v>
      </c>
      <c r="R385" s="64">
        <f t="shared" si="300"/>
        <v>8211.866</v>
      </c>
    </row>
    <row r="386" spans="2:18" x14ac:dyDescent="0.3">
      <c r="B386" s="19" t="str">
        <f>IF(TRIM(H386)&lt;&gt;"",COUNTA($H$66:H386)&amp;"","")</f>
        <v/>
      </c>
      <c r="C386" s="20"/>
      <c r="D386" s="30"/>
      <c r="E386" s="4">
        <v>92600</v>
      </c>
      <c r="F386" s="31" t="s">
        <v>11</v>
      </c>
      <c r="G386" s="48"/>
      <c r="H386" s="117"/>
      <c r="I386" s="20"/>
      <c r="J386" s="20"/>
      <c r="K386" s="20"/>
      <c r="L386" s="20"/>
      <c r="M386" s="20"/>
      <c r="N386" s="20"/>
      <c r="O386" s="95"/>
      <c r="P386" s="20"/>
      <c r="Q386" s="20"/>
      <c r="R386" s="63"/>
    </row>
    <row r="387" spans="2:18" s="53" customFormat="1" ht="15" customHeight="1" x14ac:dyDescent="0.3">
      <c r="B387" s="54" t="str">
        <f>IF(TRIM(H387)&lt;&gt;"",COUNTA($H$66:H387)&amp;"","")</f>
        <v/>
      </c>
      <c r="C387" s="161" t="s">
        <v>187</v>
      </c>
      <c r="D387" s="168"/>
      <c r="E387" s="168"/>
      <c r="F387" s="131" t="s">
        <v>80</v>
      </c>
      <c r="G387" s="131"/>
      <c r="H387" s="120"/>
      <c r="I387" s="121"/>
      <c r="J387" s="121"/>
      <c r="K387" s="121"/>
      <c r="L387" s="8"/>
      <c r="M387" s="112"/>
      <c r="N387" s="91"/>
      <c r="O387" s="91"/>
      <c r="P387" s="8"/>
      <c r="Q387" s="112"/>
      <c r="R387" s="64"/>
    </row>
    <row r="388" spans="2:18" s="53" customFormat="1" ht="27.6" x14ac:dyDescent="0.3">
      <c r="B388" s="54" t="str">
        <f>IF(TRIM(H388)&lt;&gt;"",COUNTA($H$66:H388)&amp;"","")</f>
        <v>197</v>
      </c>
      <c r="C388" s="161"/>
      <c r="D388" s="169"/>
      <c r="E388" s="169"/>
      <c r="F388" s="119" t="s">
        <v>160</v>
      </c>
      <c r="G388" s="1">
        <v>1</v>
      </c>
      <c r="H388" s="122">
        <v>6025</v>
      </c>
      <c r="I388" s="123"/>
      <c r="J388" s="5">
        <f>G388*H388</f>
        <v>6025</v>
      </c>
      <c r="K388" s="123" t="s">
        <v>46</v>
      </c>
      <c r="L388" s="130">
        <v>4.3999999999999997E-2</v>
      </c>
      <c r="M388" s="132">
        <v>53</v>
      </c>
      <c r="N388" s="126">
        <f t="shared" ref="N388" si="304">M388*L388</f>
        <v>2.3319999999999999</v>
      </c>
      <c r="O388" s="133">
        <v>1.05</v>
      </c>
      <c r="P388" s="125">
        <v>0</v>
      </c>
      <c r="Q388" s="126">
        <f t="shared" ref="Q388" si="305">P388+O388+N388</f>
        <v>3.3819999999999997</v>
      </c>
      <c r="R388" s="64">
        <f t="shared" ref="R388" si="306">Q388*J388</f>
        <v>20376.55</v>
      </c>
    </row>
    <row r="389" spans="2:18" x14ac:dyDescent="0.3">
      <c r="B389" s="7" t="str">
        <f>IF(TRIM(H389)&lt;&gt;"",COUNTA($H$66:H389)&amp;"","")</f>
        <v/>
      </c>
      <c r="C389" s="161" t="s">
        <v>186</v>
      </c>
      <c r="D389" s="165"/>
      <c r="E389" s="165"/>
      <c r="F389" s="38" t="s">
        <v>67</v>
      </c>
      <c r="G389" s="2"/>
      <c r="H389" s="42"/>
      <c r="I389" s="5"/>
      <c r="J389" s="5"/>
      <c r="K389" s="5"/>
      <c r="L389" s="130"/>
      <c r="M389" s="132"/>
      <c r="N389" s="126"/>
      <c r="O389" s="133"/>
      <c r="P389" s="125"/>
      <c r="Q389" s="126"/>
      <c r="R389" s="64"/>
    </row>
    <row r="390" spans="2:18" s="32" customFormat="1" ht="27.6" x14ac:dyDescent="0.3">
      <c r="B390" s="7" t="str">
        <f>IF(TRIM(H390)&lt;&gt;"",COUNTA($H$66:H390)&amp;"","")</f>
        <v>198</v>
      </c>
      <c r="C390" s="161"/>
      <c r="D390" s="166"/>
      <c r="E390" s="166"/>
      <c r="F390" s="113" t="s">
        <v>164</v>
      </c>
      <c r="G390" s="1">
        <v>1</v>
      </c>
      <c r="H390" s="42">
        <v>3240</v>
      </c>
      <c r="I390" s="5"/>
      <c r="J390" s="5">
        <f>G390*H390</f>
        <v>3240</v>
      </c>
      <c r="K390" s="5" t="s">
        <v>46</v>
      </c>
      <c r="L390" s="130">
        <v>1.2999999999999999E-2</v>
      </c>
      <c r="M390" s="132">
        <v>53</v>
      </c>
      <c r="N390" s="126">
        <f t="shared" ref="N390" si="307">M390*L390</f>
        <v>0.68899999999999995</v>
      </c>
      <c r="O390" s="133">
        <v>0.85</v>
      </c>
      <c r="P390" s="125">
        <v>0</v>
      </c>
      <c r="Q390" s="126">
        <f t="shared" ref="Q390" si="308">P390+O390+N390</f>
        <v>1.5389999999999999</v>
      </c>
      <c r="R390" s="64">
        <f t="shared" ref="R390" si="309">Q390*J390</f>
        <v>4986.3599999999997</v>
      </c>
    </row>
    <row r="391" spans="2:18" x14ac:dyDescent="0.3">
      <c r="B391" s="7" t="str">
        <f>IF(TRIM(H391)&lt;&gt;"",COUNTA($H$66:H391)&amp;"","")</f>
        <v/>
      </c>
      <c r="C391" s="161" t="s">
        <v>186</v>
      </c>
      <c r="D391" s="165"/>
      <c r="E391" s="165"/>
      <c r="F391" s="38" t="s">
        <v>69</v>
      </c>
      <c r="G391" s="2"/>
      <c r="H391" s="42"/>
      <c r="I391" s="5"/>
      <c r="J391" s="5"/>
      <c r="K391" s="5"/>
      <c r="L391" s="8"/>
      <c r="M391" s="8"/>
      <c r="N391" s="8"/>
      <c r="O391" s="91"/>
      <c r="P391" s="8"/>
      <c r="Q391" s="8"/>
      <c r="R391" s="64"/>
    </row>
    <row r="392" spans="2:18" s="32" customFormat="1" ht="27.6" x14ac:dyDescent="0.3">
      <c r="B392" s="7" t="str">
        <f>IF(TRIM(H392)&lt;&gt;"",COUNTA($H$66:H392)&amp;"","")</f>
        <v>199</v>
      </c>
      <c r="C392" s="161"/>
      <c r="D392" s="166"/>
      <c r="E392" s="166"/>
      <c r="F392" s="113" t="s">
        <v>161</v>
      </c>
      <c r="G392" s="1">
        <v>1</v>
      </c>
      <c r="H392" s="42">
        <v>5185</v>
      </c>
      <c r="I392" s="5"/>
      <c r="J392" s="5">
        <f>G392*H392</f>
        <v>5185</v>
      </c>
      <c r="K392" s="5" t="s">
        <v>46</v>
      </c>
      <c r="L392" s="130">
        <v>1.2999999999999999E-2</v>
      </c>
      <c r="M392" s="132">
        <v>53</v>
      </c>
      <c r="N392" s="126">
        <f t="shared" ref="N392" si="310">M392*L392</f>
        <v>0.68899999999999995</v>
      </c>
      <c r="O392" s="133">
        <v>0.85</v>
      </c>
      <c r="P392" s="125">
        <v>0</v>
      </c>
      <c r="Q392" s="126">
        <f t="shared" ref="Q392" si="311">P392+O392+N392</f>
        <v>1.5389999999999999</v>
      </c>
      <c r="R392" s="64">
        <f t="shared" ref="R392" si="312">Q392*J392</f>
        <v>7979.7149999999992</v>
      </c>
    </row>
    <row r="393" spans="2:18" x14ac:dyDescent="0.3">
      <c r="B393" s="7" t="str">
        <f>IF(TRIM(H393)&lt;&gt;"",COUNTA($H$66:H393)&amp;"","")</f>
        <v/>
      </c>
      <c r="C393" s="161" t="s">
        <v>186</v>
      </c>
      <c r="D393" s="165"/>
      <c r="E393" s="165"/>
      <c r="F393" s="38" t="s">
        <v>70</v>
      </c>
      <c r="G393" s="2"/>
      <c r="H393" s="42"/>
      <c r="I393" s="5"/>
      <c r="J393" s="5"/>
      <c r="K393" s="5"/>
      <c r="L393" s="8"/>
      <c r="M393" s="8"/>
      <c r="N393" s="8"/>
      <c r="O393" s="91"/>
      <c r="P393" s="8"/>
      <c r="Q393" s="8"/>
      <c r="R393" s="64"/>
    </row>
    <row r="394" spans="2:18" s="32" customFormat="1" ht="27.6" x14ac:dyDescent="0.3">
      <c r="B394" s="7" t="str">
        <f>IF(TRIM(H394)&lt;&gt;"",COUNTA($H$66:H394)&amp;"","")</f>
        <v>200</v>
      </c>
      <c r="C394" s="161"/>
      <c r="D394" s="166"/>
      <c r="E394" s="166"/>
      <c r="F394" s="113" t="s">
        <v>162</v>
      </c>
      <c r="G394" s="1">
        <v>1</v>
      </c>
      <c r="H394" s="42">
        <v>2110</v>
      </c>
      <c r="I394" s="5"/>
      <c r="J394" s="5">
        <f>G394*H394</f>
        <v>2110</v>
      </c>
      <c r="K394" s="5" t="s">
        <v>46</v>
      </c>
      <c r="L394" s="130">
        <v>1.2999999999999999E-2</v>
      </c>
      <c r="M394" s="132">
        <v>53</v>
      </c>
      <c r="N394" s="126">
        <f t="shared" ref="N394" si="313">M394*L394</f>
        <v>0.68899999999999995</v>
      </c>
      <c r="O394" s="133">
        <v>0.85</v>
      </c>
      <c r="P394" s="125">
        <v>0</v>
      </c>
      <c r="Q394" s="126">
        <f t="shared" ref="Q394" si="314">P394+O394+N394</f>
        <v>1.5389999999999999</v>
      </c>
      <c r="R394" s="64">
        <f t="shared" ref="R394" si="315">Q394*J394</f>
        <v>3247.29</v>
      </c>
    </row>
    <row r="395" spans="2:18" x14ac:dyDescent="0.3">
      <c r="B395" s="7" t="str">
        <f>IF(TRIM(H395)&lt;&gt;"",COUNTA($H$66:H395)&amp;"","")</f>
        <v/>
      </c>
      <c r="C395" s="161" t="s">
        <v>186</v>
      </c>
      <c r="D395" s="165"/>
      <c r="E395" s="165"/>
      <c r="F395" s="38" t="s">
        <v>68</v>
      </c>
      <c r="G395" s="2"/>
      <c r="H395" s="42"/>
      <c r="I395" s="5"/>
      <c r="J395" s="5"/>
      <c r="K395" s="5"/>
      <c r="L395" s="8"/>
      <c r="M395" s="8"/>
      <c r="N395" s="8"/>
      <c r="O395" s="91"/>
      <c r="P395" s="8"/>
      <c r="Q395" s="8"/>
      <c r="R395" s="64"/>
    </row>
    <row r="396" spans="2:18" s="32" customFormat="1" ht="27.6" x14ac:dyDescent="0.3">
      <c r="B396" s="7" t="str">
        <f>IF(TRIM(H396)&lt;&gt;"",COUNTA($H$66:H396)&amp;"","")</f>
        <v>201</v>
      </c>
      <c r="C396" s="161"/>
      <c r="D396" s="166"/>
      <c r="E396" s="166"/>
      <c r="F396" s="113" t="s">
        <v>163</v>
      </c>
      <c r="G396" s="1">
        <v>1</v>
      </c>
      <c r="H396" s="42">
        <v>4335</v>
      </c>
      <c r="I396" s="5"/>
      <c r="J396" s="5">
        <f>G396*H396</f>
        <v>4335</v>
      </c>
      <c r="K396" s="5" t="s">
        <v>46</v>
      </c>
      <c r="L396" s="130">
        <v>1.2999999999999999E-2</v>
      </c>
      <c r="M396" s="132">
        <v>53</v>
      </c>
      <c r="N396" s="126">
        <f t="shared" ref="N396" si="316">M396*L396</f>
        <v>0.68899999999999995</v>
      </c>
      <c r="O396" s="133">
        <v>0.85</v>
      </c>
      <c r="P396" s="125">
        <v>0</v>
      </c>
      <c r="Q396" s="126">
        <f t="shared" ref="Q396" si="317">P396+O396+N396</f>
        <v>1.5389999999999999</v>
      </c>
      <c r="R396" s="64">
        <f t="shared" ref="R396" si="318">Q396*J396</f>
        <v>6671.5649999999996</v>
      </c>
    </row>
    <row r="397" spans="2:18" x14ac:dyDescent="0.3">
      <c r="B397" s="19" t="str">
        <f>IF(TRIM(H397)&lt;&gt;"",COUNTA($H$66:H397)&amp;"","")</f>
        <v/>
      </c>
      <c r="C397" s="20"/>
      <c r="D397" s="30"/>
      <c r="E397" s="4">
        <v>99100</v>
      </c>
      <c r="F397" s="31" t="s">
        <v>14</v>
      </c>
      <c r="G397" s="48"/>
      <c r="H397" s="117"/>
      <c r="I397" s="20"/>
      <c r="J397" s="20"/>
      <c r="K397" s="20"/>
      <c r="L397" s="20"/>
      <c r="M397" s="20"/>
      <c r="N397" s="20"/>
      <c r="O397" s="95"/>
      <c r="P397" s="20"/>
      <c r="Q397" s="20"/>
      <c r="R397" s="63"/>
    </row>
    <row r="398" spans="2:18" x14ac:dyDescent="0.3">
      <c r="B398" s="7" t="str">
        <f>IF(TRIM(H398)&lt;&gt;"",COUNTA($H$66:H398)&amp;"","")</f>
        <v>202</v>
      </c>
      <c r="C398" s="165" t="s">
        <v>186</v>
      </c>
      <c r="D398" s="165"/>
      <c r="E398" s="165"/>
      <c r="F398" s="113" t="s">
        <v>98</v>
      </c>
      <c r="G398" s="1">
        <v>1</v>
      </c>
      <c r="H398" s="44">
        <v>1310</v>
      </c>
      <c r="I398" s="137"/>
      <c r="J398" s="5">
        <f t="shared" ref="J398:J400" si="319">G398*H398</f>
        <v>1310</v>
      </c>
      <c r="K398" s="6" t="s">
        <v>46</v>
      </c>
      <c r="L398" s="130">
        <v>3.5000000000000003E-2</v>
      </c>
      <c r="M398" s="132">
        <v>53</v>
      </c>
      <c r="N398" s="126">
        <f t="shared" ref="N398:N400" si="320">M398*L398</f>
        <v>1.8550000000000002</v>
      </c>
      <c r="O398" s="133">
        <v>0.53</v>
      </c>
      <c r="P398" s="125">
        <v>0</v>
      </c>
      <c r="Q398" s="126">
        <f t="shared" ref="Q398:Q400" si="321">P398+O398+N398</f>
        <v>2.3850000000000002</v>
      </c>
      <c r="R398" s="64">
        <f>Q398*J398</f>
        <v>3124.3500000000004</v>
      </c>
    </row>
    <row r="399" spans="2:18" x14ac:dyDescent="0.3">
      <c r="B399" s="7" t="str">
        <f>IF(TRIM(H399)&lt;&gt;"",COUNTA($H$66:H399)&amp;"","")</f>
        <v>203</v>
      </c>
      <c r="C399" s="166"/>
      <c r="D399" s="166"/>
      <c r="E399" s="166"/>
      <c r="F399" s="113" t="s">
        <v>82</v>
      </c>
      <c r="G399" s="1">
        <v>1</v>
      </c>
      <c r="H399" s="44">
        <v>13710</v>
      </c>
      <c r="I399" s="137"/>
      <c r="J399" s="5">
        <f t="shared" si="319"/>
        <v>13710</v>
      </c>
      <c r="K399" s="6" t="s">
        <v>46</v>
      </c>
      <c r="L399" s="111">
        <v>2.3E-2</v>
      </c>
      <c r="M399" s="132">
        <v>53</v>
      </c>
      <c r="N399" s="126">
        <f t="shared" si="320"/>
        <v>1.2190000000000001</v>
      </c>
      <c r="O399" s="127">
        <v>0.23</v>
      </c>
      <c r="P399" s="125">
        <v>0</v>
      </c>
      <c r="Q399" s="126">
        <f t="shared" si="321"/>
        <v>1.4490000000000001</v>
      </c>
      <c r="R399" s="64">
        <f>Q399*J399</f>
        <v>19865.79</v>
      </c>
    </row>
    <row r="400" spans="2:18" x14ac:dyDescent="0.3">
      <c r="B400" s="7" t="str">
        <f>IF(TRIM(H400)&lt;&gt;"",COUNTA($H$66:H400)&amp;"","")</f>
        <v>204</v>
      </c>
      <c r="C400" s="166"/>
      <c r="D400" s="166"/>
      <c r="E400" s="166"/>
      <c r="F400" s="60" t="s">
        <v>84</v>
      </c>
      <c r="G400" s="1">
        <v>1</v>
      </c>
      <c r="H400" s="44">
        <v>6025</v>
      </c>
      <c r="I400" s="6"/>
      <c r="J400" s="5">
        <f t="shared" si="319"/>
        <v>6025</v>
      </c>
      <c r="K400" s="6" t="s">
        <v>46</v>
      </c>
      <c r="L400" s="111">
        <v>2.3E-2</v>
      </c>
      <c r="M400" s="132">
        <v>53</v>
      </c>
      <c r="N400" s="126">
        <f t="shared" si="320"/>
        <v>1.2190000000000001</v>
      </c>
      <c r="O400" s="127">
        <v>0.23</v>
      </c>
      <c r="P400" s="125">
        <v>0</v>
      </c>
      <c r="Q400" s="126">
        <f t="shared" si="321"/>
        <v>1.4490000000000001</v>
      </c>
      <c r="R400" s="64">
        <f>Q400*J400</f>
        <v>8730.2250000000004</v>
      </c>
    </row>
    <row r="401" spans="2:18" x14ac:dyDescent="0.3">
      <c r="B401" s="7" t="str">
        <f>IF(TRIM(H401)&lt;&gt;"",COUNTA($H$66:H401)&amp;"","")</f>
        <v/>
      </c>
      <c r="C401" s="166"/>
      <c r="D401" s="166"/>
      <c r="E401" s="166"/>
      <c r="F401" s="38" t="s">
        <v>85</v>
      </c>
      <c r="G401" s="138"/>
      <c r="H401" s="44"/>
      <c r="I401" s="137"/>
      <c r="J401" s="137"/>
      <c r="K401" s="6"/>
      <c r="L401" s="8"/>
      <c r="M401" s="8"/>
      <c r="N401" s="33"/>
      <c r="O401" s="91"/>
      <c r="P401" s="8"/>
      <c r="Q401" s="33"/>
      <c r="R401" s="64"/>
    </row>
    <row r="402" spans="2:18" x14ac:dyDescent="0.3">
      <c r="B402" s="7" t="str">
        <f>IF(TRIM(H402)&lt;&gt;"",COUNTA($H$66:H402)&amp;"","")</f>
        <v>205</v>
      </c>
      <c r="C402" s="166"/>
      <c r="D402" s="166"/>
      <c r="E402" s="166"/>
      <c r="F402" s="60" t="s">
        <v>86</v>
      </c>
      <c r="G402" s="1">
        <v>1</v>
      </c>
      <c r="H402" s="44">
        <v>1345</v>
      </c>
      <c r="I402" s="6"/>
      <c r="J402" s="5">
        <f t="shared" ref="J402:J405" si="322">G402*H402</f>
        <v>1345</v>
      </c>
      <c r="K402" s="6" t="s">
        <v>46</v>
      </c>
      <c r="L402" s="124">
        <v>3.2000000000000001E-2</v>
      </c>
      <c r="M402" s="132">
        <v>53</v>
      </c>
      <c r="N402" s="127">
        <f t="shared" ref="N402:N405" si="323">M402*L402</f>
        <v>1.696</v>
      </c>
      <c r="O402" s="127">
        <v>0.32</v>
      </c>
      <c r="P402" s="125">
        <v>0</v>
      </c>
      <c r="Q402" s="126">
        <f t="shared" ref="Q402" si="324">(P402+O402+N402)</f>
        <v>2.016</v>
      </c>
      <c r="R402" s="64">
        <f>Q402*J402</f>
        <v>2711.52</v>
      </c>
    </row>
    <row r="403" spans="2:18" s="32" customFormat="1" x14ac:dyDescent="0.3">
      <c r="B403" s="7" t="str">
        <f>IF(TRIM(H403)&lt;&gt;"",COUNTA($H$66:H403)&amp;"","")</f>
        <v>206</v>
      </c>
      <c r="C403" s="166"/>
      <c r="D403" s="166"/>
      <c r="E403" s="166"/>
      <c r="F403" s="119" t="s">
        <v>89</v>
      </c>
      <c r="G403" s="1">
        <v>1</v>
      </c>
      <c r="H403" s="44">
        <v>315</v>
      </c>
      <c r="I403" s="6"/>
      <c r="J403" s="5">
        <f t="shared" ref="J403:J404" si="325">G403*H403</f>
        <v>315</v>
      </c>
      <c r="K403" s="123" t="s">
        <v>74</v>
      </c>
      <c r="L403" s="130">
        <f>(0.035*0.333)</f>
        <v>1.1655000000000002E-2</v>
      </c>
      <c r="M403" s="132">
        <v>53</v>
      </c>
      <c r="N403" s="126">
        <f t="shared" ref="N403:N404" si="326">M403*L403</f>
        <v>0.61771500000000013</v>
      </c>
      <c r="O403" s="133">
        <f>(0.53*0.333)</f>
        <v>0.17649000000000001</v>
      </c>
      <c r="P403" s="125">
        <v>0</v>
      </c>
      <c r="Q403" s="126">
        <f t="shared" ref="Q403:Q404" si="327">P403+O403+N403</f>
        <v>0.79420500000000016</v>
      </c>
      <c r="R403" s="64">
        <f>Q403*J403</f>
        <v>250.17457500000006</v>
      </c>
    </row>
    <row r="404" spans="2:18" x14ac:dyDescent="0.3">
      <c r="B404" s="7" t="str">
        <f>IF(TRIM(H404)&lt;&gt;"",COUNTA($H$66:H404)&amp;"","")</f>
        <v>207</v>
      </c>
      <c r="C404" s="166"/>
      <c r="D404" s="166"/>
      <c r="E404" s="166"/>
      <c r="F404" s="119" t="s">
        <v>87</v>
      </c>
      <c r="G404" s="1">
        <v>1</v>
      </c>
      <c r="H404" s="44">
        <v>530</v>
      </c>
      <c r="I404" s="6"/>
      <c r="J404" s="5">
        <f t="shared" si="325"/>
        <v>530</v>
      </c>
      <c r="K404" s="123" t="s">
        <v>74</v>
      </c>
      <c r="L404" s="130">
        <f>(0.035*0.666)</f>
        <v>2.3310000000000004E-2</v>
      </c>
      <c r="M404" s="132">
        <v>53</v>
      </c>
      <c r="N404" s="126">
        <f t="shared" si="326"/>
        <v>1.2354300000000003</v>
      </c>
      <c r="O404" s="133">
        <f>(0.53*0.666)</f>
        <v>0.35298000000000002</v>
      </c>
      <c r="P404" s="125">
        <v>0</v>
      </c>
      <c r="Q404" s="126">
        <f t="shared" si="327"/>
        <v>1.5884100000000003</v>
      </c>
      <c r="R404" s="64">
        <f>Q404*J404</f>
        <v>841.85730000000012</v>
      </c>
    </row>
    <row r="405" spans="2:18" x14ac:dyDescent="0.3">
      <c r="B405" s="7" t="str">
        <f>IF(TRIM(H405)&lt;&gt;"",COUNTA($H$66:H405)&amp;"","")</f>
        <v>208</v>
      </c>
      <c r="C405" s="166"/>
      <c r="D405" s="166"/>
      <c r="E405" s="166"/>
      <c r="F405" s="119" t="s">
        <v>88</v>
      </c>
      <c r="G405" s="1">
        <v>1</v>
      </c>
      <c r="H405" s="44">
        <v>655</v>
      </c>
      <c r="I405" s="6"/>
      <c r="J405" s="5">
        <f t="shared" si="322"/>
        <v>655</v>
      </c>
      <c r="K405" s="123" t="s">
        <v>74</v>
      </c>
      <c r="L405" s="130">
        <f>(0.035*0.5)</f>
        <v>1.7500000000000002E-2</v>
      </c>
      <c r="M405" s="132">
        <v>53</v>
      </c>
      <c r="N405" s="126">
        <f t="shared" si="323"/>
        <v>0.9275000000000001</v>
      </c>
      <c r="O405" s="133">
        <f>(0.53*0.5)</f>
        <v>0.26500000000000001</v>
      </c>
      <c r="P405" s="125">
        <v>0</v>
      </c>
      <c r="Q405" s="126">
        <f t="shared" ref="Q405" si="328">P405+O405+N405</f>
        <v>1.1925000000000001</v>
      </c>
      <c r="R405" s="64">
        <f>Q405*J405</f>
        <v>781.08750000000009</v>
      </c>
    </row>
    <row r="406" spans="2:18" ht="14.4" thickBot="1" x14ac:dyDescent="0.35">
      <c r="B406" s="7" t="str">
        <f>IF(TRIM(H406)&lt;&gt;"",COUNTA($H$66:H406)&amp;"","")</f>
        <v/>
      </c>
      <c r="C406" s="1"/>
      <c r="D406" s="1"/>
      <c r="E406" s="1"/>
      <c r="F406" s="24" t="s">
        <v>7</v>
      </c>
      <c r="G406" s="45"/>
      <c r="H406" s="49"/>
      <c r="I406" s="34"/>
      <c r="J406" s="34"/>
      <c r="K406" s="34"/>
      <c r="L406" s="51"/>
      <c r="M406" s="51"/>
      <c r="N406" s="26"/>
      <c r="O406" s="92"/>
      <c r="P406" s="51"/>
      <c r="Q406" s="26"/>
      <c r="R406" s="66">
        <f>SUM(R380:R405)</f>
        <v>118856.63837500001</v>
      </c>
    </row>
    <row r="407" spans="2:18" x14ac:dyDescent="0.3">
      <c r="B407" s="7" t="str">
        <f>IF(TRIM(H407)&lt;&gt;"",COUNTA($H$66:H407)&amp;"","")</f>
        <v/>
      </c>
      <c r="C407" s="1"/>
      <c r="D407" s="1"/>
      <c r="E407" s="1"/>
      <c r="F407" s="24"/>
      <c r="G407" s="116"/>
      <c r="H407" s="50"/>
      <c r="I407" s="35"/>
      <c r="J407" s="35"/>
      <c r="K407" s="35"/>
      <c r="L407" s="52"/>
      <c r="M407" s="52"/>
      <c r="N407" s="36"/>
      <c r="O407" s="93"/>
      <c r="P407" s="52"/>
      <c r="Q407" s="36"/>
      <c r="R407" s="68"/>
    </row>
    <row r="408" spans="2:18" x14ac:dyDescent="0.3">
      <c r="B408" s="7" t="str">
        <f>IF(TRIM(H408)&lt;&gt;"",COUNTA($H$66:H408)&amp;"","")</f>
        <v/>
      </c>
      <c r="C408" s="1"/>
      <c r="D408" s="1"/>
      <c r="E408" s="1"/>
      <c r="F408" s="24"/>
      <c r="G408" s="24"/>
      <c r="H408" s="42"/>
      <c r="I408" s="5"/>
      <c r="J408" s="5"/>
      <c r="K408" s="5"/>
      <c r="L408" s="8"/>
      <c r="M408" s="8"/>
      <c r="N408" s="37"/>
      <c r="O408" s="94"/>
      <c r="P408" s="8"/>
      <c r="Q408" s="37"/>
      <c r="R408" s="69"/>
    </row>
    <row r="409" spans="2:18" x14ac:dyDescent="0.3">
      <c r="B409" s="19" t="str">
        <f>IF(TRIM(H409)&lt;&gt;"",COUNTA($H$66:H409)&amp;"","")</f>
        <v/>
      </c>
      <c r="C409" s="20"/>
      <c r="D409" s="20"/>
      <c r="E409" s="20"/>
      <c r="F409" s="118" t="s">
        <v>159</v>
      </c>
      <c r="G409" s="48"/>
      <c r="H409" s="117"/>
      <c r="I409" s="20"/>
      <c r="J409" s="20"/>
      <c r="K409" s="20"/>
      <c r="L409" s="20"/>
      <c r="M409" s="20"/>
      <c r="N409" s="20"/>
      <c r="O409" s="95"/>
      <c r="P409" s="20"/>
      <c r="Q409" s="20"/>
      <c r="R409" s="63"/>
    </row>
    <row r="410" spans="2:18" x14ac:dyDescent="0.3">
      <c r="B410" s="19" t="str">
        <f>IF(TRIM(H410)&lt;&gt;"",COUNTA($H$66:H410)&amp;"","")</f>
        <v/>
      </c>
      <c r="C410" s="20"/>
      <c r="D410" s="20"/>
      <c r="E410" s="4">
        <v>90000</v>
      </c>
      <c r="F410" s="3" t="s">
        <v>8</v>
      </c>
      <c r="G410" s="48"/>
      <c r="H410" s="117"/>
      <c r="I410" s="20"/>
      <c r="J410" s="20"/>
      <c r="K410" s="20"/>
      <c r="L410" s="20"/>
      <c r="M410" s="20"/>
      <c r="N410" s="20"/>
      <c r="O410" s="95"/>
      <c r="P410" s="20"/>
      <c r="Q410" s="20"/>
      <c r="R410" s="63"/>
    </row>
    <row r="411" spans="2:18" s="32" customFormat="1" x14ac:dyDescent="0.3">
      <c r="B411" s="10" t="str">
        <f>IF(TRIM(H411)&lt;&gt;"",COUNTA($H$66:H411)&amp;"","")</f>
        <v>209</v>
      </c>
      <c r="C411" s="158" t="s">
        <v>188</v>
      </c>
      <c r="D411" s="165"/>
      <c r="E411" s="165"/>
      <c r="F411" s="119" t="s">
        <v>99</v>
      </c>
      <c r="G411" s="1">
        <v>1</v>
      </c>
      <c r="H411" s="122">
        <v>570</v>
      </c>
      <c r="I411" s="123"/>
      <c r="J411" s="5">
        <f t="shared" ref="J411:J416" si="329">G411*H411</f>
        <v>570</v>
      </c>
      <c r="K411" s="6" t="s">
        <v>46</v>
      </c>
      <c r="L411" s="124">
        <v>0.04</v>
      </c>
      <c r="M411" s="132">
        <v>53</v>
      </c>
      <c r="N411" s="127">
        <f t="shared" ref="N411:N416" si="330">M411*L411</f>
        <v>2.12</v>
      </c>
      <c r="O411" s="127">
        <v>8.25</v>
      </c>
      <c r="P411" s="125">
        <v>0</v>
      </c>
      <c r="Q411" s="140">
        <f t="shared" ref="Q411:Q416" si="331">(P411+O411+N411)</f>
        <v>10.370000000000001</v>
      </c>
      <c r="R411" s="64">
        <f t="shared" ref="R411:R416" si="332">Q411*J411</f>
        <v>5910.9000000000005</v>
      </c>
    </row>
    <row r="412" spans="2:18" x14ac:dyDescent="0.3">
      <c r="B412" s="10" t="str">
        <f>IF(TRIM(H412)&lt;&gt;"",COUNTA($H$66:H412)&amp;"","")</f>
        <v>210</v>
      </c>
      <c r="C412" s="166"/>
      <c r="D412" s="166"/>
      <c r="E412" s="166"/>
      <c r="F412" s="119" t="s">
        <v>101</v>
      </c>
      <c r="G412" s="1">
        <v>1</v>
      </c>
      <c r="H412" s="122">
        <v>105</v>
      </c>
      <c r="I412" s="123"/>
      <c r="J412" s="5">
        <f t="shared" ref="J412" si="333">G412*H412</f>
        <v>105</v>
      </c>
      <c r="K412" s="6" t="s">
        <v>74</v>
      </c>
      <c r="L412" s="124">
        <v>0.04</v>
      </c>
      <c r="M412" s="132">
        <v>53</v>
      </c>
      <c r="N412" s="127">
        <f t="shared" ref="N412" si="334">M412*L412</f>
        <v>2.12</v>
      </c>
      <c r="O412" s="127">
        <v>4.95</v>
      </c>
      <c r="P412" s="125">
        <v>0</v>
      </c>
      <c r="Q412" s="140">
        <f t="shared" ref="Q412" si="335">(P412+O412+N412)</f>
        <v>7.07</v>
      </c>
      <c r="R412" s="64">
        <f t="shared" si="332"/>
        <v>742.35</v>
      </c>
    </row>
    <row r="413" spans="2:18" x14ac:dyDescent="0.3">
      <c r="B413" s="10" t="str">
        <f>IF(TRIM(H413)&lt;&gt;"",COUNTA($H$66:H413)&amp;"","")</f>
        <v>211</v>
      </c>
      <c r="C413" s="166"/>
      <c r="D413" s="166"/>
      <c r="E413" s="166"/>
      <c r="F413" s="119" t="s">
        <v>100</v>
      </c>
      <c r="G413" s="1">
        <v>1</v>
      </c>
      <c r="H413" s="122">
        <v>116</v>
      </c>
      <c r="I413" s="123"/>
      <c r="J413" s="5">
        <f t="shared" si="329"/>
        <v>116</v>
      </c>
      <c r="K413" s="6" t="s">
        <v>74</v>
      </c>
      <c r="L413" s="124">
        <v>0.04</v>
      </c>
      <c r="M413" s="132">
        <v>53</v>
      </c>
      <c r="N413" s="127">
        <f t="shared" si="330"/>
        <v>2.12</v>
      </c>
      <c r="O413" s="127">
        <v>5.25</v>
      </c>
      <c r="P413" s="125">
        <v>0</v>
      </c>
      <c r="Q413" s="140">
        <f t="shared" si="331"/>
        <v>7.37</v>
      </c>
      <c r="R413" s="64">
        <f t="shared" si="332"/>
        <v>854.92</v>
      </c>
    </row>
    <row r="414" spans="2:18" x14ac:dyDescent="0.3">
      <c r="B414" s="10" t="str">
        <f>IF(TRIM(H414)&lt;&gt;"",COUNTA($H$66:H414)&amp;"","")</f>
        <v>212</v>
      </c>
      <c r="C414" s="167"/>
      <c r="D414" s="167"/>
      <c r="E414" s="167"/>
      <c r="F414" s="119" t="s">
        <v>102</v>
      </c>
      <c r="G414" s="1">
        <v>1</v>
      </c>
      <c r="H414" s="122">
        <v>101</v>
      </c>
      <c r="I414" s="123"/>
      <c r="J414" s="5">
        <f t="shared" si="329"/>
        <v>101</v>
      </c>
      <c r="K414" s="6" t="s">
        <v>74</v>
      </c>
      <c r="L414" s="124">
        <v>0.04</v>
      </c>
      <c r="M414" s="132">
        <v>53</v>
      </c>
      <c r="N414" s="127">
        <f t="shared" si="330"/>
        <v>2.12</v>
      </c>
      <c r="O414" s="127">
        <v>6.5</v>
      </c>
      <c r="P414" s="125">
        <v>0</v>
      </c>
      <c r="Q414" s="140">
        <f t="shared" si="331"/>
        <v>8.620000000000001</v>
      </c>
      <c r="R414" s="64">
        <f t="shared" si="332"/>
        <v>870.62000000000012</v>
      </c>
    </row>
    <row r="415" spans="2:18" s="53" customFormat="1" x14ac:dyDescent="0.3">
      <c r="B415" s="54" t="str">
        <f>IF(TRIM(H415)&lt;&gt;"",COUNTA($H$66:H415)&amp;"","")</f>
        <v>213</v>
      </c>
      <c r="C415" s="161" t="s">
        <v>188</v>
      </c>
      <c r="D415" s="161"/>
      <c r="E415" s="161"/>
      <c r="F415" s="119" t="s">
        <v>176</v>
      </c>
      <c r="G415" s="1">
        <v>1</v>
      </c>
      <c r="H415" s="122">
        <v>691</v>
      </c>
      <c r="I415" s="122"/>
      <c r="J415" s="5">
        <f t="shared" si="329"/>
        <v>691</v>
      </c>
      <c r="K415" s="123" t="s">
        <v>74</v>
      </c>
      <c r="L415" s="130">
        <v>8.5000000000000006E-3</v>
      </c>
      <c r="M415" s="132">
        <v>53</v>
      </c>
      <c r="N415" s="127">
        <f t="shared" si="330"/>
        <v>0.45050000000000001</v>
      </c>
      <c r="O415" s="127">
        <v>0.32</v>
      </c>
      <c r="P415" s="125">
        <v>0</v>
      </c>
      <c r="Q415" s="140">
        <f t="shared" si="331"/>
        <v>0.77049999999999996</v>
      </c>
      <c r="R415" s="64">
        <f t="shared" si="332"/>
        <v>532.41549999999995</v>
      </c>
    </row>
    <row r="416" spans="2:18" s="53" customFormat="1" x14ac:dyDescent="0.3">
      <c r="B416" s="54" t="str">
        <f>IF(TRIM(H416)&lt;&gt;"",COUNTA($H$66:H416)&amp;"","")</f>
        <v>214</v>
      </c>
      <c r="C416" s="161"/>
      <c r="D416" s="161"/>
      <c r="E416" s="161"/>
      <c r="F416" s="119" t="s">
        <v>174</v>
      </c>
      <c r="G416" s="1">
        <v>1</v>
      </c>
      <c r="H416" s="122">
        <v>2763</v>
      </c>
      <c r="I416" s="122"/>
      <c r="J416" s="5">
        <f t="shared" si="329"/>
        <v>2763</v>
      </c>
      <c r="K416" s="123" t="s">
        <v>175</v>
      </c>
      <c r="L416" s="130">
        <v>4.0000000000000001E-3</v>
      </c>
      <c r="M416" s="132">
        <v>53</v>
      </c>
      <c r="N416" s="127">
        <f t="shared" si="330"/>
        <v>0.21199999999999999</v>
      </c>
      <c r="O416" s="127">
        <v>0.05</v>
      </c>
      <c r="P416" s="125">
        <v>0</v>
      </c>
      <c r="Q416" s="140">
        <f t="shared" si="331"/>
        <v>0.26200000000000001</v>
      </c>
      <c r="R416" s="64">
        <f t="shared" si="332"/>
        <v>723.90600000000006</v>
      </c>
    </row>
    <row r="417" spans="2:18" x14ac:dyDescent="0.3">
      <c r="B417" s="19" t="str">
        <f>IF(TRIM(H417)&lt;&gt;"",COUNTA($H$66:H417)&amp;"","")</f>
        <v/>
      </c>
      <c r="C417" s="20"/>
      <c r="D417" s="30"/>
      <c r="E417" s="4">
        <v>92600</v>
      </c>
      <c r="F417" s="31" t="s">
        <v>11</v>
      </c>
      <c r="G417" s="48"/>
      <c r="H417" s="117"/>
      <c r="I417" s="20"/>
      <c r="J417" s="20"/>
      <c r="K417" s="20"/>
      <c r="L417" s="20"/>
      <c r="M417" s="20"/>
      <c r="N417" s="20"/>
      <c r="O417" s="95"/>
      <c r="P417" s="20"/>
      <c r="Q417" s="20"/>
      <c r="R417" s="63"/>
    </row>
    <row r="418" spans="2:18" s="53" customFormat="1" ht="15" customHeight="1" x14ac:dyDescent="0.3">
      <c r="B418" s="54" t="str">
        <f>IF(TRIM(H418)&lt;&gt;"",COUNTA($H$66:H418)&amp;"","")</f>
        <v/>
      </c>
      <c r="C418" s="161" t="s">
        <v>188</v>
      </c>
      <c r="D418" s="168"/>
      <c r="E418" s="168"/>
      <c r="F418" s="131" t="s">
        <v>80</v>
      </c>
      <c r="G418" s="131"/>
      <c r="H418" s="120"/>
      <c r="I418" s="121"/>
      <c r="J418" s="121"/>
      <c r="K418" s="121"/>
      <c r="L418" s="8"/>
      <c r="M418" s="112"/>
      <c r="N418" s="91"/>
      <c r="O418" s="91"/>
      <c r="P418" s="8"/>
      <c r="Q418" s="112"/>
      <c r="R418" s="64"/>
    </row>
    <row r="419" spans="2:18" s="53" customFormat="1" ht="27.6" x14ac:dyDescent="0.3">
      <c r="B419" s="54" t="str">
        <f>IF(TRIM(H419)&lt;&gt;"",COUNTA($H$66:H419)&amp;"","")</f>
        <v>215</v>
      </c>
      <c r="C419" s="161"/>
      <c r="D419" s="169"/>
      <c r="E419" s="169"/>
      <c r="F419" s="119" t="s">
        <v>166</v>
      </c>
      <c r="G419" s="1">
        <v>1</v>
      </c>
      <c r="H419" s="122">
        <v>485</v>
      </c>
      <c r="I419" s="123"/>
      <c r="J419" s="5">
        <f>G419*H419</f>
        <v>485</v>
      </c>
      <c r="K419" s="123" t="s">
        <v>46</v>
      </c>
      <c r="L419" s="130">
        <v>4.3999999999999997E-2</v>
      </c>
      <c r="M419" s="132">
        <v>53</v>
      </c>
      <c r="N419" s="126">
        <f t="shared" ref="N419" si="336">M419*L419</f>
        <v>2.3319999999999999</v>
      </c>
      <c r="O419" s="133">
        <v>1.05</v>
      </c>
      <c r="P419" s="125">
        <v>0</v>
      </c>
      <c r="Q419" s="126">
        <f t="shared" ref="Q419" si="337">P419+O419+N419</f>
        <v>3.3819999999999997</v>
      </c>
      <c r="R419" s="64">
        <f t="shared" ref="R419" si="338">Q419*J419</f>
        <v>1640.2699999999998</v>
      </c>
    </row>
    <row r="420" spans="2:18" x14ac:dyDescent="0.3">
      <c r="B420" s="7" t="str">
        <f>IF(TRIM(H420)&lt;&gt;"",COUNTA($H$66:H420)&amp;"","")</f>
        <v/>
      </c>
      <c r="C420" s="161" t="s">
        <v>188</v>
      </c>
      <c r="D420" s="165"/>
      <c r="E420" s="165"/>
      <c r="F420" s="38" t="s">
        <v>67</v>
      </c>
      <c r="G420" s="2"/>
      <c r="H420" s="42"/>
      <c r="I420" s="5"/>
      <c r="J420" s="5"/>
      <c r="K420" s="5"/>
      <c r="L420" s="8"/>
      <c r="M420" s="8"/>
      <c r="N420" s="8"/>
      <c r="O420" s="91"/>
      <c r="P420" s="8"/>
      <c r="Q420" s="8"/>
      <c r="R420" s="64"/>
    </row>
    <row r="421" spans="2:18" s="32" customFormat="1" ht="27.6" x14ac:dyDescent="0.3">
      <c r="B421" s="7" t="str">
        <f>IF(TRIM(H421)&lt;&gt;"",COUNTA($H$66:H421)&amp;"","")</f>
        <v>216</v>
      </c>
      <c r="C421" s="161"/>
      <c r="D421" s="166"/>
      <c r="E421" s="166"/>
      <c r="F421" s="113" t="s">
        <v>165</v>
      </c>
      <c r="G421" s="1">
        <v>1</v>
      </c>
      <c r="H421" s="122">
        <v>843</v>
      </c>
      <c r="I421" s="123"/>
      <c r="J421" s="5">
        <f>G421*H421</f>
        <v>843</v>
      </c>
      <c r="K421" s="5" t="s">
        <v>46</v>
      </c>
      <c r="L421" s="130">
        <v>1.2999999999999999E-2</v>
      </c>
      <c r="M421" s="132">
        <v>53</v>
      </c>
      <c r="N421" s="126">
        <f t="shared" ref="N421" si="339">M421*L421</f>
        <v>0.68899999999999995</v>
      </c>
      <c r="O421" s="133">
        <v>0.85</v>
      </c>
      <c r="P421" s="125">
        <v>0</v>
      </c>
      <c r="Q421" s="126">
        <f t="shared" ref="Q421" si="340">P421+O421+N421</f>
        <v>1.5389999999999999</v>
      </c>
      <c r="R421" s="64">
        <f t="shared" ref="R421" si="341">Q421*J421</f>
        <v>1297.377</v>
      </c>
    </row>
    <row r="422" spans="2:18" x14ac:dyDescent="0.3">
      <c r="B422" s="7" t="str">
        <f>IF(TRIM(H422)&lt;&gt;"",COUNTA($H$66:H422)&amp;"","")</f>
        <v/>
      </c>
      <c r="C422" s="161" t="s">
        <v>188</v>
      </c>
      <c r="D422" s="165"/>
      <c r="E422" s="165"/>
      <c r="F422" s="38" t="s">
        <v>103</v>
      </c>
      <c r="G422" s="2"/>
      <c r="H422" s="42"/>
      <c r="I422" s="5"/>
      <c r="J422" s="5"/>
      <c r="K422" s="5"/>
      <c r="L422" s="8"/>
      <c r="M422" s="8"/>
      <c r="N422" s="8"/>
      <c r="O422" s="91"/>
      <c r="P422" s="8"/>
      <c r="Q422" s="8"/>
      <c r="R422" s="64"/>
    </row>
    <row r="423" spans="2:18" s="32" customFormat="1" ht="27.6" x14ac:dyDescent="0.3">
      <c r="B423" s="7" t="str">
        <f>IF(TRIM(H423)&lt;&gt;"",COUNTA($H$66:H423)&amp;"","")</f>
        <v>217</v>
      </c>
      <c r="C423" s="161"/>
      <c r="D423" s="166"/>
      <c r="E423" s="166"/>
      <c r="F423" s="113" t="s">
        <v>167</v>
      </c>
      <c r="G423" s="1">
        <v>1</v>
      </c>
      <c r="H423" s="44">
        <v>514</v>
      </c>
      <c r="I423" s="6"/>
      <c r="J423" s="5">
        <f>G423*H423</f>
        <v>514</v>
      </c>
      <c r="K423" s="5" t="s">
        <v>46</v>
      </c>
      <c r="L423" s="130">
        <v>1.2999999999999999E-2</v>
      </c>
      <c r="M423" s="132">
        <v>53</v>
      </c>
      <c r="N423" s="126">
        <f t="shared" ref="N423" si="342">M423*L423</f>
        <v>0.68899999999999995</v>
      </c>
      <c r="O423" s="133">
        <v>0.85</v>
      </c>
      <c r="P423" s="125">
        <v>0</v>
      </c>
      <c r="Q423" s="126">
        <f t="shared" ref="Q423" si="343">P423+O423+N423</f>
        <v>1.5389999999999999</v>
      </c>
      <c r="R423" s="64">
        <f t="shared" ref="R423" si="344">Q423*J423</f>
        <v>791.04599999999994</v>
      </c>
    </row>
    <row r="424" spans="2:18" x14ac:dyDescent="0.3">
      <c r="B424" s="19" t="str">
        <f>IF(TRIM(H424)&lt;&gt;"",COUNTA($H$66:H424)&amp;"","")</f>
        <v/>
      </c>
      <c r="C424" s="20"/>
      <c r="D424" s="30"/>
      <c r="E424" s="4">
        <v>99100</v>
      </c>
      <c r="F424" s="31" t="s">
        <v>14</v>
      </c>
      <c r="G424" s="48"/>
      <c r="H424" s="117"/>
      <c r="I424" s="20"/>
      <c r="J424" s="20"/>
      <c r="K424" s="20"/>
      <c r="L424" s="20"/>
      <c r="M424" s="20"/>
      <c r="N424" s="20"/>
      <c r="O424" s="95"/>
      <c r="P424" s="20"/>
      <c r="Q424" s="20"/>
      <c r="R424" s="63"/>
    </row>
    <row r="425" spans="2:18" x14ac:dyDescent="0.3">
      <c r="B425" s="7" t="str">
        <f>IF(TRIM(H425)&lt;&gt;"",COUNTA($H$66:H425)&amp;"","")</f>
        <v>218</v>
      </c>
      <c r="C425" s="165" t="s">
        <v>188</v>
      </c>
      <c r="D425" s="165"/>
      <c r="E425" s="165"/>
      <c r="F425" s="113" t="s">
        <v>104</v>
      </c>
      <c r="G425" s="1">
        <v>1</v>
      </c>
      <c r="H425" s="44">
        <v>342</v>
      </c>
      <c r="I425" s="137"/>
      <c r="J425" s="5">
        <f t="shared" ref="J425:J427" si="345">G425*H425</f>
        <v>342</v>
      </c>
      <c r="K425" s="6" t="s">
        <v>46</v>
      </c>
      <c r="L425" s="130">
        <v>3.5000000000000003E-2</v>
      </c>
      <c r="M425" s="132">
        <v>53</v>
      </c>
      <c r="N425" s="126">
        <f t="shared" ref="N425:N427" si="346">M425*L425</f>
        <v>1.8550000000000002</v>
      </c>
      <c r="O425" s="133">
        <v>0.53</v>
      </c>
      <c r="P425" s="125">
        <v>0</v>
      </c>
      <c r="Q425" s="126">
        <f t="shared" ref="Q425:Q427" si="347">P425+O425+N425</f>
        <v>2.3850000000000002</v>
      </c>
      <c r="R425" s="64">
        <f>Q425*J425</f>
        <v>815.67000000000007</v>
      </c>
    </row>
    <row r="426" spans="2:18" x14ac:dyDescent="0.3">
      <c r="B426" s="7" t="str">
        <f>IF(TRIM(H426)&lt;&gt;"",COUNTA($H$66:H426)&amp;"","")</f>
        <v>219</v>
      </c>
      <c r="C426" s="166"/>
      <c r="D426" s="166"/>
      <c r="E426" s="166"/>
      <c r="F426" s="113" t="s">
        <v>82</v>
      </c>
      <c r="G426" s="1">
        <v>1</v>
      </c>
      <c r="H426" s="44">
        <v>1530</v>
      </c>
      <c r="I426" s="137"/>
      <c r="J426" s="5">
        <f t="shared" si="345"/>
        <v>1530</v>
      </c>
      <c r="K426" s="6" t="s">
        <v>46</v>
      </c>
      <c r="L426" s="111">
        <v>2.3E-2</v>
      </c>
      <c r="M426" s="132">
        <v>53</v>
      </c>
      <c r="N426" s="126">
        <f t="shared" si="346"/>
        <v>1.2190000000000001</v>
      </c>
      <c r="O426" s="127">
        <v>0.23</v>
      </c>
      <c r="P426" s="125">
        <v>0</v>
      </c>
      <c r="Q426" s="126">
        <f t="shared" si="347"/>
        <v>1.4490000000000001</v>
      </c>
      <c r="R426" s="64">
        <f>Q426*J426</f>
        <v>2216.9700000000003</v>
      </c>
    </row>
    <row r="427" spans="2:18" x14ac:dyDescent="0.3">
      <c r="B427" s="7" t="str">
        <f>IF(TRIM(H427)&lt;&gt;"",COUNTA($H$66:H427)&amp;"","")</f>
        <v>220</v>
      </c>
      <c r="C427" s="166"/>
      <c r="D427" s="166"/>
      <c r="E427" s="166"/>
      <c r="F427" s="60" t="s">
        <v>84</v>
      </c>
      <c r="G427" s="1">
        <v>1</v>
      </c>
      <c r="H427" s="44">
        <v>485</v>
      </c>
      <c r="I427" s="123"/>
      <c r="J427" s="5">
        <f t="shared" si="345"/>
        <v>485</v>
      </c>
      <c r="K427" s="123" t="s">
        <v>46</v>
      </c>
      <c r="L427" s="111">
        <v>2.3E-2</v>
      </c>
      <c r="M427" s="132">
        <v>53</v>
      </c>
      <c r="N427" s="126">
        <f t="shared" si="346"/>
        <v>1.2190000000000001</v>
      </c>
      <c r="O427" s="127">
        <v>0.23</v>
      </c>
      <c r="P427" s="125">
        <v>0</v>
      </c>
      <c r="Q427" s="126">
        <f t="shared" si="347"/>
        <v>1.4490000000000001</v>
      </c>
      <c r="R427" s="64">
        <f>Q427*J427</f>
        <v>702.76499999999999</v>
      </c>
    </row>
    <row r="428" spans="2:18" x14ac:dyDescent="0.3">
      <c r="B428" s="7" t="str">
        <f>IF(TRIM(H428)&lt;&gt;"",COUNTA($H$66:H428)&amp;"","")</f>
        <v/>
      </c>
      <c r="C428" s="166"/>
      <c r="D428" s="166"/>
      <c r="E428" s="166"/>
      <c r="F428" s="38" t="s">
        <v>85</v>
      </c>
      <c r="G428" s="138"/>
      <c r="H428" s="44"/>
      <c r="I428" s="137"/>
      <c r="J428" s="137"/>
      <c r="K428" s="6"/>
      <c r="L428" s="8"/>
      <c r="M428" s="8"/>
      <c r="N428" s="33"/>
      <c r="O428" s="91"/>
      <c r="P428" s="8"/>
      <c r="Q428" s="33"/>
      <c r="R428" s="64"/>
    </row>
    <row r="429" spans="2:18" x14ac:dyDescent="0.3">
      <c r="B429" s="7" t="str">
        <f>IF(TRIM(H429)&lt;&gt;"",COUNTA($H$66:H429)&amp;"","")</f>
        <v>221</v>
      </c>
      <c r="C429" s="166"/>
      <c r="D429" s="166"/>
      <c r="E429" s="166"/>
      <c r="F429" s="60" t="s">
        <v>86</v>
      </c>
      <c r="G429" s="1">
        <v>1</v>
      </c>
      <c r="H429" s="121">
        <v>569</v>
      </c>
      <c r="I429" s="123"/>
      <c r="J429" s="5">
        <f t="shared" ref="J429:J432" si="348">G429*H429</f>
        <v>569</v>
      </c>
      <c r="K429" s="123" t="s">
        <v>46</v>
      </c>
      <c r="L429" s="124">
        <v>3.2000000000000001E-2</v>
      </c>
      <c r="M429" s="132">
        <v>53</v>
      </c>
      <c r="N429" s="127">
        <f t="shared" ref="N429:N432" si="349">M429*L429</f>
        <v>1.696</v>
      </c>
      <c r="O429" s="127">
        <v>0.32</v>
      </c>
      <c r="P429" s="125">
        <v>0</v>
      </c>
      <c r="Q429" s="126">
        <f t="shared" ref="Q429" si="350">(P429+O429+N429)</f>
        <v>2.016</v>
      </c>
      <c r="R429" s="64">
        <f>Q429*J429</f>
        <v>1147.104</v>
      </c>
    </row>
    <row r="430" spans="2:18" x14ac:dyDescent="0.3">
      <c r="B430" s="7" t="str">
        <f>IF(TRIM(H430)&lt;&gt;"",COUNTA($H$66:H430)&amp;"","")</f>
        <v>222</v>
      </c>
      <c r="C430" s="166"/>
      <c r="D430" s="166"/>
      <c r="E430" s="166"/>
      <c r="F430" s="119" t="s">
        <v>106</v>
      </c>
      <c r="G430" s="1">
        <v>1</v>
      </c>
      <c r="H430" s="122">
        <v>105</v>
      </c>
      <c r="I430" s="123"/>
      <c r="J430" s="5">
        <f t="shared" ref="J430" si="351">G430*H430</f>
        <v>105</v>
      </c>
      <c r="K430" s="123" t="s">
        <v>74</v>
      </c>
      <c r="L430" s="130">
        <f>(0.035*0.333)</f>
        <v>1.1655000000000002E-2</v>
      </c>
      <c r="M430" s="132">
        <v>53</v>
      </c>
      <c r="N430" s="126">
        <f t="shared" ref="N430" si="352">M430*L430</f>
        <v>0.61771500000000013</v>
      </c>
      <c r="O430" s="133">
        <f>(0.53*0.333)</f>
        <v>0.17649000000000001</v>
      </c>
      <c r="P430" s="125">
        <v>0</v>
      </c>
      <c r="Q430" s="126">
        <f t="shared" ref="Q430" si="353">P430+O430+N430</f>
        <v>0.79420500000000016</v>
      </c>
      <c r="R430" s="64">
        <f>Q430*J430</f>
        <v>83.391525000000016</v>
      </c>
    </row>
    <row r="431" spans="2:18" x14ac:dyDescent="0.3">
      <c r="B431" s="7" t="str">
        <f>IF(TRIM(H431)&lt;&gt;"",COUNTA($H$66:H431)&amp;"","")</f>
        <v>223</v>
      </c>
      <c r="C431" s="166"/>
      <c r="D431" s="166"/>
      <c r="E431" s="166"/>
      <c r="F431" s="119" t="s">
        <v>105</v>
      </c>
      <c r="G431" s="1">
        <v>1</v>
      </c>
      <c r="H431" s="122">
        <v>116</v>
      </c>
      <c r="I431" s="123"/>
      <c r="J431" s="5">
        <f t="shared" si="348"/>
        <v>116</v>
      </c>
      <c r="K431" s="123" t="s">
        <v>74</v>
      </c>
      <c r="L431" s="130">
        <f>(0.035*0.666)</f>
        <v>2.3310000000000004E-2</v>
      </c>
      <c r="M431" s="132">
        <v>53</v>
      </c>
      <c r="N431" s="126">
        <f t="shared" si="349"/>
        <v>1.2354300000000003</v>
      </c>
      <c r="O431" s="133">
        <f>(0.53*0.666)</f>
        <v>0.35298000000000002</v>
      </c>
      <c r="P431" s="125">
        <v>0</v>
      </c>
      <c r="Q431" s="126">
        <f t="shared" ref="Q431:Q432" si="354">P431+O431+N431</f>
        <v>1.5884100000000003</v>
      </c>
      <c r="R431" s="64">
        <f>Q431*J431</f>
        <v>184.25556000000003</v>
      </c>
    </row>
    <row r="432" spans="2:18" s="32" customFormat="1" x14ac:dyDescent="0.3">
      <c r="B432" s="7" t="str">
        <f>IF(TRIM(H432)&lt;&gt;"",COUNTA($H$66:H432)&amp;"","")</f>
        <v>224</v>
      </c>
      <c r="C432" s="167"/>
      <c r="D432" s="167"/>
      <c r="E432" s="167"/>
      <c r="F432" s="119" t="s">
        <v>107</v>
      </c>
      <c r="G432" s="1">
        <v>1</v>
      </c>
      <c r="H432" s="122">
        <v>101</v>
      </c>
      <c r="I432" s="123"/>
      <c r="J432" s="5">
        <f t="shared" si="348"/>
        <v>101</v>
      </c>
      <c r="K432" s="123" t="s">
        <v>74</v>
      </c>
      <c r="L432" s="130">
        <f>(0.035*1)</f>
        <v>3.5000000000000003E-2</v>
      </c>
      <c r="M432" s="132">
        <v>53</v>
      </c>
      <c r="N432" s="126">
        <f t="shared" si="349"/>
        <v>1.8550000000000002</v>
      </c>
      <c r="O432" s="133">
        <f>(0.53*1)</f>
        <v>0.53</v>
      </c>
      <c r="P432" s="125">
        <v>0</v>
      </c>
      <c r="Q432" s="126">
        <f t="shared" si="354"/>
        <v>2.3850000000000002</v>
      </c>
      <c r="R432" s="64">
        <f>Q432*J432</f>
        <v>240.88500000000002</v>
      </c>
    </row>
    <row r="433" spans="2:18" ht="14.4" thickBot="1" x14ac:dyDescent="0.35">
      <c r="B433" s="7" t="str">
        <f>IF(TRIM(H433)&lt;&gt;"",COUNTA($H$66:H433)&amp;"","")</f>
        <v/>
      </c>
      <c r="C433" s="1"/>
      <c r="D433" s="1"/>
      <c r="E433" s="1"/>
      <c r="F433" s="24" t="s">
        <v>7</v>
      </c>
      <c r="G433" s="45"/>
      <c r="H433" s="49"/>
      <c r="I433" s="34"/>
      <c r="J433" s="34"/>
      <c r="K433" s="34"/>
      <c r="L433" s="51"/>
      <c r="M433" s="51"/>
      <c r="N433" s="26"/>
      <c r="O433" s="92"/>
      <c r="P433" s="51"/>
      <c r="Q433" s="26"/>
      <c r="R433" s="66">
        <f>SUM(R411:R432)</f>
        <v>18754.845584999999</v>
      </c>
    </row>
    <row r="434" spans="2:18" x14ac:dyDescent="0.3">
      <c r="B434" s="7" t="str">
        <f>IF(TRIM(H434)&lt;&gt;"",COUNTA($H$66:H434)&amp;"","")</f>
        <v/>
      </c>
      <c r="C434" s="1"/>
      <c r="D434" s="1"/>
      <c r="E434" s="1"/>
      <c r="F434" s="24"/>
      <c r="G434" s="116"/>
      <c r="H434" s="50"/>
      <c r="I434" s="35"/>
      <c r="J434" s="35"/>
      <c r="K434" s="35"/>
      <c r="L434" s="52"/>
      <c r="M434" s="52"/>
      <c r="N434" s="36"/>
      <c r="O434" s="93"/>
      <c r="P434" s="52"/>
      <c r="Q434" s="36"/>
      <c r="R434" s="68"/>
    </row>
    <row r="435" spans="2:18" x14ac:dyDescent="0.3">
      <c r="B435" s="7" t="str">
        <f>IF(TRIM(H435)&lt;&gt;"",COUNTA($H$66:H435)&amp;"","")</f>
        <v/>
      </c>
      <c r="C435" s="1"/>
      <c r="D435" s="1"/>
      <c r="E435" s="1"/>
      <c r="F435" s="24"/>
      <c r="G435" s="24"/>
      <c r="H435" s="42"/>
      <c r="I435" s="5"/>
      <c r="J435" s="5"/>
      <c r="K435" s="5"/>
      <c r="L435" s="8"/>
      <c r="M435" s="8"/>
      <c r="N435" s="37"/>
      <c r="O435" s="94"/>
      <c r="P435" s="8"/>
      <c r="Q435" s="37"/>
      <c r="R435" s="69"/>
    </row>
    <row r="436" spans="2:18" x14ac:dyDescent="0.3">
      <c r="B436" s="19" t="str">
        <f>IF(TRIM(H436)&lt;&gt;"",COUNTA($H$66:H436)&amp;"","")</f>
        <v/>
      </c>
      <c r="C436" s="20"/>
      <c r="D436" s="20"/>
      <c r="E436" s="20"/>
      <c r="F436" s="118" t="s">
        <v>108</v>
      </c>
      <c r="G436" s="48"/>
      <c r="H436" s="117"/>
      <c r="I436" s="20"/>
      <c r="J436" s="20"/>
      <c r="K436" s="20"/>
      <c r="L436" s="20"/>
      <c r="M436" s="20"/>
      <c r="N436" s="20"/>
      <c r="O436" s="95"/>
      <c r="P436" s="20"/>
      <c r="Q436" s="20"/>
      <c r="R436" s="63"/>
    </row>
    <row r="437" spans="2:18" x14ac:dyDescent="0.3">
      <c r="B437" s="19" t="str">
        <f>IF(TRIM(H437)&lt;&gt;"",COUNTA($H$66:H437)&amp;"","")</f>
        <v/>
      </c>
      <c r="C437" s="20"/>
      <c r="D437" s="20"/>
      <c r="E437" s="4">
        <v>40000</v>
      </c>
      <c r="F437" s="3" t="s">
        <v>12</v>
      </c>
      <c r="G437" s="48"/>
      <c r="H437" s="117"/>
      <c r="I437" s="20"/>
      <c r="J437" s="20"/>
      <c r="K437" s="20"/>
      <c r="L437" s="20"/>
      <c r="M437" s="20"/>
      <c r="N437" s="20"/>
      <c r="O437" s="95"/>
      <c r="P437" s="20"/>
      <c r="Q437" s="20"/>
      <c r="R437" s="63"/>
    </row>
    <row r="438" spans="2:18" x14ac:dyDescent="0.3">
      <c r="B438" s="19" t="str">
        <f>IF(TRIM(H438)&lt;&gt;"",COUNTA($H$66:H438)&amp;"","")</f>
        <v/>
      </c>
      <c r="C438" s="20"/>
      <c r="D438" s="30"/>
      <c r="E438" s="4">
        <v>42000</v>
      </c>
      <c r="F438" s="31" t="s">
        <v>13</v>
      </c>
      <c r="G438" s="48"/>
      <c r="H438" s="117"/>
      <c r="I438" s="20"/>
      <c r="J438" s="20"/>
      <c r="K438" s="20"/>
      <c r="L438" s="20"/>
      <c r="M438" s="20"/>
      <c r="N438" s="20"/>
      <c r="O438" s="95"/>
      <c r="P438" s="20"/>
      <c r="Q438" s="20"/>
      <c r="R438" s="63"/>
    </row>
    <row r="439" spans="2:18" x14ac:dyDescent="0.3">
      <c r="B439" s="7" t="str">
        <f>IF(TRIM(H439)&lt;&gt;"",COUNTA($H$66:H439)&amp;"","")</f>
        <v>225</v>
      </c>
      <c r="C439" s="158" t="s">
        <v>189</v>
      </c>
      <c r="D439" s="165"/>
      <c r="E439" s="165"/>
      <c r="F439" s="119" t="s">
        <v>72</v>
      </c>
      <c r="G439" s="1">
        <v>3</v>
      </c>
      <c r="H439" s="122">
        <v>430</v>
      </c>
      <c r="I439" s="123"/>
      <c r="J439" s="5">
        <f t="shared" ref="J439:J440" si="355">G439*H439</f>
        <v>1290</v>
      </c>
      <c r="K439" s="6" t="s">
        <v>46</v>
      </c>
      <c r="L439" s="124">
        <v>0.38100000000000001</v>
      </c>
      <c r="M439" s="128">
        <v>53</v>
      </c>
      <c r="N439" s="126">
        <f t="shared" ref="N439:N440" si="356">M439*L439</f>
        <v>20.193000000000001</v>
      </c>
      <c r="O439" s="127">
        <v>9.57</v>
      </c>
      <c r="P439" s="125">
        <v>0</v>
      </c>
      <c r="Q439" s="126">
        <f t="shared" ref="Q439:Q440" si="357">(P439+O439+N439)*1.4</f>
        <v>41.668199999999999</v>
      </c>
      <c r="R439" s="64">
        <f t="shared" ref="R439:R440" si="358">Q439*J439</f>
        <v>53751.977999999996</v>
      </c>
    </row>
    <row r="440" spans="2:18" s="32" customFormat="1" x14ac:dyDescent="0.3">
      <c r="B440" s="7" t="str">
        <f>IF(TRIM(H440)&lt;&gt;"",COUNTA($H$66:H440)&amp;"","")</f>
        <v>226</v>
      </c>
      <c r="C440" s="167"/>
      <c r="D440" s="167"/>
      <c r="E440" s="167"/>
      <c r="F440" s="119" t="s">
        <v>97</v>
      </c>
      <c r="G440" s="1">
        <v>3</v>
      </c>
      <c r="H440" s="122">
        <v>160</v>
      </c>
      <c r="I440" s="123"/>
      <c r="J440" s="5">
        <f t="shared" si="355"/>
        <v>480</v>
      </c>
      <c r="K440" s="6" t="s">
        <v>74</v>
      </c>
      <c r="L440" s="124">
        <v>0.38100000000000001</v>
      </c>
      <c r="M440" s="128">
        <v>53</v>
      </c>
      <c r="N440" s="126">
        <f t="shared" si="356"/>
        <v>20.193000000000001</v>
      </c>
      <c r="O440" s="127">
        <v>15.25</v>
      </c>
      <c r="P440" s="125">
        <v>0</v>
      </c>
      <c r="Q440" s="126">
        <f t="shared" si="357"/>
        <v>49.620199999999997</v>
      </c>
      <c r="R440" s="64">
        <f t="shared" si="358"/>
        <v>23817.696</v>
      </c>
    </row>
    <row r="441" spans="2:18" ht="14.4" thickBot="1" x14ac:dyDescent="0.35">
      <c r="B441" s="7" t="str">
        <f>IF(TRIM(H441)&lt;&gt;"",COUNTA($H$66:H441)&amp;"","")</f>
        <v/>
      </c>
      <c r="C441" s="1"/>
      <c r="D441" s="1"/>
      <c r="E441" s="1"/>
      <c r="F441" s="24" t="s">
        <v>7</v>
      </c>
      <c r="G441" s="45"/>
      <c r="H441" s="49"/>
      <c r="I441" s="34"/>
      <c r="J441" s="34"/>
      <c r="K441" s="34"/>
      <c r="L441" s="51"/>
      <c r="M441" s="51"/>
      <c r="N441" s="26"/>
      <c r="O441" s="92"/>
      <c r="P441" s="51"/>
      <c r="Q441" s="26"/>
      <c r="R441" s="66">
        <f>SUM(R439:R440)</f>
        <v>77569.673999999999</v>
      </c>
    </row>
    <row r="442" spans="2:18" x14ac:dyDescent="0.3">
      <c r="B442" s="7" t="str">
        <f>IF(TRIM(H442)&lt;&gt;"",COUNTA($H$66:H442)&amp;"","")</f>
        <v/>
      </c>
      <c r="C442" s="1"/>
      <c r="D442" s="1"/>
      <c r="E442" s="1"/>
      <c r="F442" s="2"/>
      <c r="G442" s="115"/>
      <c r="H442" s="50"/>
      <c r="I442" s="35"/>
      <c r="J442" s="35"/>
      <c r="K442" s="35"/>
      <c r="L442" s="52"/>
      <c r="M442" s="52"/>
      <c r="N442" s="36"/>
      <c r="O442" s="93"/>
      <c r="P442" s="52"/>
      <c r="Q442" s="36"/>
      <c r="R442" s="68"/>
    </row>
    <row r="443" spans="2:18" x14ac:dyDescent="0.3">
      <c r="B443" s="7" t="str">
        <f>IF(TRIM(H443)&lt;&gt;"",COUNTA($H$66:H443)&amp;"","")</f>
        <v/>
      </c>
      <c r="C443" s="1"/>
      <c r="D443" s="1"/>
      <c r="E443" s="4"/>
      <c r="F443" s="2"/>
      <c r="G443" s="2"/>
      <c r="H443" s="42"/>
      <c r="I443" s="5"/>
      <c r="J443" s="5"/>
      <c r="K443" s="5"/>
      <c r="L443" s="8"/>
      <c r="M443" s="8"/>
      <c r="N443" s="37"/>
      <c r="O443" s="94"/>
      <c r="P443" s="8"/>
      <c r="Q443" s="37"/>
      <c r="R443" s="69"/>
    </row>
    <row r="444" spans="2:18" x14ac:dyDescent="0.3">
      <c r="B444" s="19" t="str">
        <f>IF(TRIM(H444)&lt;&gt;"",COUNTA($H$66:H444)&amp;"","")</f>
        <v/>
      </c>
      <c r="C444" s="20"/>
      <c r="D444" s="20"/>
      <c r="E444" s="4">
        <v>90000</v>
      </c>
      <c r="F444" s="3" t="s">
        <v>8</v>
      </c>
      <c r="G444" s="48"/>
      <c r="H444" s="117"/>
      <c r="I444" s="20"/>
      <c r="J444" s="20"/>
      <c r="K444" s="20"/>
      <c r="L444" s="20"/>
      <c r="M444" s="20"/>
      <c r="N444" s="20"/>
      <c r="O444" s="95"/>
      <c r="P444" s="20"/>
      <c r="Q444" s="20"/>
      <c r="R444" s="63"/>
    </row>
    <row r="445" spans="2:18" s="32" customFormat="1" x14ac:dyDescent="0.3">
      <c r="B445" s="10" t="str">
        <f>IF(TRIM(H445)&lt;&gt;"",COUNTA($H$66:H445)&amp;"","")</f>
        <v>227</v>
      </c>
      <c r="C445" s="165" t="s">
        <v>189</v>
      </c>
      <c r="D445" s="165"/>
      <c r="E445" s="165"/>
      <c r="F445" s="119" t="s">
        <v>76</v>
      </c>
      <c r="G445" s="1">
        <v>3</v>
      </c>
      <c r="H445" s="122">
        <v>1162</v>
      </c>
      <c r="I445" s="123"/>
      <c r="J445" s="5">
        <f t="shared" ref="J445:J450" si="359">G445*H445</f>
        <v>3486</v>
      </c>
      <c r="K445" s="6" t="s">
        <v>46</v>
      </c>
      <c r="L445" s="124">
        <v>0.04</v>
      </c>
      <c r="M445" s="132">
        <v>53</v>
      </c>
      <c r="N445" s="127">
        <f t="shared" ref="N445:N446" si="360">M445*L445</f>
        <v>2.12</v>
      </c>
      <c r="O445" s="127">
        <v>8.25</v>
      </c>
      <c r="P445" s="125">
        <v>0</v>
      </c>
      <c r="Q445" s="140">
        <f t="shared" ref="Q445:Q446" si="361">(P445+O445+N445)</f>
        <v>10.370000000000001</v>
      </c>
      <c r="R445" s="64">
        <f t="shared" ref="R445:R450" si="362">Q445*J445</f>
        <v>36149.820000000007</v>
      </c>
    </row>
    <row r="446" spans="2:18" x14ac:dyDescent="0.3">
      <c r="B446" s="10" t="str">
        <f>IF(TRIM(H446)&lt;&gt;"",COUNTA($H$66:H446)&amp;"","")</f>
        <v>228</v>
      </c>
      <c r="C446" s="166"/>
      <c r="D446" s="166"/>
      <c r="E446" s="166"/>
      <c r="F446" s="119" t="s">
        <v>101</v>
      </c>
      <c r="G446" s="1">
        <v>3</v>
      </c>
      <c r="H446" s="122">
        <v>115</v>
      </c>
      <c r="I446" s="123"/>
      <c r="J446" s="5">
        <f t="shared" si="359"/>
        <v>345</v>
      </c>
      <c r="K446" s="6" t="s">
        <v>74</v>
      </c>
      <c r="L446" s="124">
        <v>0.04</v>
      </c>
      <c r="M446" s="132">
        <v>53</v>
      </c>
      <c r="N446" s="127">
        <f t="shared" si="360"/>
        <v>2.12</v>
      </c>
      <c r="O446" s="127">
        <v>4.95</v>
      </c>
      <c r="P446" s="125">
        <v>0</v>
      </c>
      <c r="Q446" s="140">
        <f t="shared" si="361"/>
        <v>7.07</v>
      </c>
      <c r="R446" s="64">
        <f t="shared" si="362"/>
        <v>2439.15</v>
      </c>
    </row>
    <row r="447" spans="2:18" x14ac:dyDescent="0.3">
      <c r="B447" s="10" t="str">
        <f>IF(TRIM(H447)&lt;&gt;"",COUNTA($H$66:H447)&amp;"","")</f>
        <v>229</v>
      </c>
      <c r="C447" s="166"/>
      <c r="D447" s="166"/>
      <c r="E447" s="166"/>
      <c r="F447" s="119" t="s">
        <v>109</v>
      </c>
      <c r="G447" s="1">
        <v>3</v>
      </c>
      <c r="H447" s="122">
        <v>240</v>
      </c>
      <c r="I447" s="123"/>
      <c r="J447" s="5">
        <f t="shared" si="359"/>
        <v>720</v>
      </c>
      <c r="K447" s="6" t="s">
        <v>74</v>
      </c>
      <c r="L447" s="124">
        <v>0.04</v>
      </c>
      <c r="M447" s="132">
        <v>53</v>
      </c>
      <c r="N447" s="127">
        <f t="shared" ref="N447" si="363">M447*L447</f>
        <v>2.12</v>
      </c>
      <c r="O447" s="127">
        <v>5.5</v>
      </c>
      <c r="P447" s="125">
        <v>0</v>
      </c>
      <c r="Q447" s="140">
        <f t="shared" ref="Q447" si="364">(P447+O447+N447)</f>
        <v>7.62</v>
      </c>
      <c r="R447" s="64">
        <f t="shared" si="362"/>
        <v>5486.4</v>
      </c>
    </row>
    <row r="448" spans="2:18" x14ac:dyDescent="0.3">
      <c r="B448" s="10" t="str">
        <f>IF(TRIM(H448)&lt;&gt;"",COUNTA($H$66:H448)&amp;"","")</f>
        <v>230</v>
      </c>
      <c r="C448" s="167"/>
      <c r="D448" s="167"/>
      <c r="E448" s="167"/>
      <c r="F448" s="119" t="s">
        <v>100</v>
      </c>
      <c r="G448" s="1">
        <v>3</v>
      </c>
      <c r="H448" s="122">
        <v>78</v>
      </c>
      <c r="I448" s="123"/>
      <c r="J448" s="5">
        <f t="shared" si="359"/>
        <v>234</v>
      </c>
      <c r="K448" s="6" t="s">
        <v>74</v>
      </c>
      <c r="L448" s="124">
        <v>0.04</v>
      </c>
      <c r="M448" s="132">
        <v>53</v>
      </c>
      <c r="N448" s="127">
        <f t="shared" ref="N448:N450" si="365">M448*L448</f>
        <v>2.12</v>
      </c>
      <c r="O448" s="127">
        <v>5.25</v>
      </c>
      <c r="P448" s="125">
        <v>0</v>
      </c>
      <c r="Q448" s="140">
        <f t="shared" ref="Q448:Q450" si="366">(P448+O448+N448)</f>
        <v>7.37</v>
      </c>
      <c r="R448" s="64">
        <f t="shared" si="362"/>
        <v>1724.58</v>
      </c>
    </row>
    <row r="449" spans="2:18" s="53" customFormat="1" x14ac:dyDescent="0.3">
      <c r="B449" s="54" t="str">
        <f>IF(TRIM(H449)&lt;&gt;"",COUNTA($H$66:H449)&amp;"","")</f>
        <v>231</v>
      </c>
      <c r="C449" s="158" t="s">
        <v>189</v>
      </c>
      <c r="D449" s="161"/>
      <c r="E449" s="161"/>
      <c r="F449" s="119" t="s">
        <v>176</v>
      </c>
      <c r="G449" s="1">
        <v>3</v>
      </c>
      <c r="H449" s="122">
        <v>2385</v>
      </c>
      <c r="I449" s="122"/>
      <c r="J449" s="5">
        <f t="shared" si="359"/>
        <v>7155</v>
      </c>
      <c r="K449" s="123" t="s">
        <v>74</v>
      </c>
      <c r="L449" s="130">
        <v>8.5000000000000006E-3</v>
      </c>
      <c r="M449" s="132">
        <v>53</v>
      </c>
      <c r="N449" s="127">
        <f t="shared" si="365"/>
        <v>0.45050000000000001</v>
      </c>
      <c r="O449" s="127">
        <v>0.32</v>
      </c>
      <c r="P449" s="125">
        <v>0</v>
      </c>
      <c r="Q449" s="140">
        <f t="shared" si="366"/>
        <v>0.77049999999999996</v>
      </c>
      <c r="R449" s="64">
        <f t="shared" si="362"/>
        <v>5512.9274999999998</v>
      </c>
    </row>
    <row r="450" spans="2:18" s="53" customFormat="1" x14ac:dyDescent="0.3">
      <c r="B450" s="54" t="str">
        <f>IF(TRIM(H450)&lt;&gt;"",COUNTA($H$66:H450)&amp;"","")</f>
        <v>232</v>
      </c>
      <c r="C450" s="167"/>
      <c r="D450" s="161"/>
      <c r="E450" s="161"/>
      <c r="F450" s="119" t="s">
        <v>174</v>
      </c>
      <c r="G450" s="1">
        <v>3</v>
      </c>
      <c r="H450" s="122">
        <v>9522</v>
      </c>
      <c r="I450" s="122"/>
      <c r="J450" s="5">
        <f t="shared" si="359"/>
        <v>28566</v>
      </c>
      <c r="K450" s="123" t="s">
        <v>175</v>
      </c>
      <c r="L450" s="130">
        <v>4.0000000000000001E-3</v>
      </c>
      <c r="M450" s="132">
        <v>53</v>
      </c>
      <c r="N450" s="127">
        <f t="shared" si="365"/>
        <v>0.21199999999999999</v>
      </c>
      <c r="O450" s="127">
        <v>0.05</v>
      </c>
      <c r="P450" s="125">
        <v>0</v>
      </c>
      <c r="Q450" s="140">
        <f t="shared" si="366"/>
        <v>0.26200000000000001</v>
      </c>
      <c r="R450" s="64">
        <f t="shared" si="362"/>
        <v>7484.2920000000004</v>
      </c>
    </row>
    <row r="451" spans="2:18" x14ac:dyDescent="0.3">
      <c r="B451" s="19" t="str">
        <f>IF(TRIM(H451)&lt;&gt;"",COUNTA($H$66:H451)&amp;"","")</f>
        <v/>
      </c>
      <c r="C451" s="20"/>
      <c r="D451" s="30"/>
      <c r="E451" s="4">
        <v>92600</v>
      </c>
      <c r="F451" s="31" t="s">
        <v>11</v>
      </c>
      <c r="G451" s="48"/>
      <c r="H451" s="117"/>
      <c r="I451" s="20"/>
      <c r="J451" s="20"/>
      <c r="K451" s="20"/>
      <c r="L451" s="20"/>
      <c r="M451" s="20"/>
      <c r="N451" s="20"/>
      <c r="O451" s="95"/>
      <c r="P451" s="20"/>
      <c r="Q451" s="20"/>
      <c r="R451" s="63"/>
    </row>
    <row r="452" spans="2:18" s="53" customFormat="1" ht="15" customHeight="1" x14ac:dyDescent="0.3">
      <c r="B452" s="54" t="str">
        <f>IF(TRIM(H452)&lt;&gt;"",COUNTA($H$66:H452)&amp;"","")</f>
        <v/>
      </c>
      <c r="C452" s="158" t="s">
        <v>189</v>
      </c>
      <c r="D452" s="168"/>
      <c r="E452" s="168"/>
      <c r="F452" s="131" t="s">
        <v>80</v>
      </c>
      <c r="G452" s="131"/>
      <c r="H452" s="120"/>
      <c r="I452" s="121"/>
      <c r="J452" s="121"/>
      <c r="K452" s="121"/>
      <c r="L452" s="8"/>
      <c r="M452" s="112"/>
      <c r="N452" s="91"/>
      <c r="O452" s="91"/>
      <c r="P452" s="8"/>
      <c r="Q452" s="112"/>
      <c r="R452" s="64"/>
    </row>
    <row r="453" spans="2:18" s="53" customFormat="1" ht="27.6" x14ac:dyDescent="0.3">
      <c r="B453" s="54" t="str">
        <f>IF(TRIM(H453)&lt;&gt;"",COUNTA($H$66:H453)&amp;"","")</f>
        <v>233</v>
      </c>
      <c r="C453" s="167"/>
      <c r="D453" s="169"/>
      <c r="E453" s="169"/>
      <c r="F453" s="119" t="s">
        <v>169</v>
      </c>
      <c r="G453" s="1">
        <v>3</v>
      </c>
      <c r="H453" s="122">
        <v>1781</v>
      </c>
      <c r="I453" s="123"/>
      <c r="J453" s="5">
        <f>G453*H453</f>
        <v>5343</v>
      </c>
      <c r="K453" s="123" t="s">
        <v>46</v>
      </c>
      <c r="L453" s="130">
        <v>4.3999999999999997E-2</v>
      </c>
      <c r="M453" s="132">
        <v>53</v>
      </c>
      <c r="N453" s="126">
        <f t="shared" ref="N453" si="367">M453*L453</f>
        <v>2.3319999999999999</v>
      </c>
      <c r="O453" s="133">
        <v>1.05</v>
      </c>
      <c r="P453" s="125">
        <v>0</v>
      </c>
      <c r="Q453" s="126">
        <f t="shared" ref="Q453" si="368">P453+O453+N453</f>
        <v>3.3819999999999997</v>
      </c>
      <c r="R453" s="64">
        <f t="shared" ref="R453" si="369">Q453*J453</f>
        <v>18070.025999999998</v>
      </c>
    </row>
    <row r="454" spans="2:18" x14ac:dyDescent="0.3">
      <c r="B454" s="7" t="str">
        <f>IF(TRIM(H454)&lt;&gt;"",COUNTA($H$66:H454)&amp;"","")</f>
        <v/>
      </c>
      <c r="C454" s="158" t="s">
        <v>189</v>
      </c>
      <c r="D454" s="165"/>
      <c r="E454" s="165"/>
      <c r="F454" s="38" t="s">
        <v>110</v>
      </c>
      <c r="G454" s="2"/>
      <c r="H454" s="42"/>
      <c r="I454" s="5"/>
      <c r="J454" s="5"/>
      <c r="K454" s="5"/>
      <c r="L454" s="8"/>
      <c r="M454" s="8"/>
      <c r="N454" s="8"/>
      <c r="O454" s="91"/>
      <c r="P454" s="8"/>
      <c r="Q454" s="8"/>
      <c r="R454" s="64"/>
    </row>
    <row r="455" spans="2:18" s="32" customFormat="1" ht="27.6" x14ac:dyDescent="0.3">
      <c r="B455" s="7" t="str">
        <f>IF(TRIM(H455)&lt;&gt;"",COUNTA($H$66:H455)&amp;"","")</f>
        <v>234</v>
      </c>
      <c r="C455" s="167"/>
      <c r="D455" s="166"/>
      <c r="E455" s="166"/>
      <c r="F455" s="113" t="s">
        <v>170</v>
      </c>
      <c r="G455" s="1">
        <v>3</v>
      </c>
      <c r="H455" s="44">
        <v>2474</v>
      </c>
      <c r="I455" s="6"/>
      <c r="J455" s="5">
        <f>G455*H455</f>
        <v>7422</v>
      </c>
      <c r="K455" s="5" t="s">
        <v>46</v>
      </c>
      <c r="L455" s="130">
        <v>1.2999999999999999E-2</v>
      </c>
      <c r="M455" s="132">
        <v>53</v>
      </c>
      <c r="N455" s="126">
        <f t="shared" ref="N455" si="370">M455*L455</f>
        <v>0.68899999999999995</v>
      </c>
      <c r="O455" s="133">
        <v>0.85</v>
      </c>
      <c r="P455" s="125">
        <v>0</v>
      </c>
      <c r="Q455" s="126">
        <f t="shared" ref="Q455" si="371">P455+O455+N455</f>
        <v>1.5389999999999999</v>
      </c>
      <c r="R455" s="64">
        <f t="shared" ref="R455" si="372">Q455*J455</f>
        <v>11422.457999999999</v>
      </c>
    </row>
    <row r="456" spans="2:18" x14ac:dyDescent="0.3">
      <c r="B456" s="7" t="str">
        <f>IF(TRIM(H456)&lt;&gt;"",COUNTA($H$66:H456)&amp;"","")</f>
        <v/>
      </c>
      <c r="C456" s="158" t="s">
        <v>189</v>
      </c>
      <c r="D456" s="165"/>
      <c r="E456" s="165"/>
      <c r="F456" s="38" t="s">
        <v>168</v>
      </c>
      <c r="G456" s="2"/>
      <c r="H456" s="42"/>
      <c r="I456" s="5"/>
      <c r="J456" s="5"/>
      <c r="K456" s="5"/>
      <c r="L456" s="8"/>
      <c r="M456" s="8"/>
      <c r="N456" s="8"/>
      <c r="O456" s="91"/>
      <c r="P456" s="8"/>
      <c r="Q456" s="8"/>
      <c r="R456" s="64"/>
    </row>
    <row r="457" spans="2:18" s="32" customFormat="1" ht="27.6" x14ac:dyDescent="0.3">
      <c r="B457" s="7" t="str">
        <f>IF(TRIM(H457)&lt;&gt;"",COUNTA($H$66:H457)&amp;"","")</f>
        <v>235</v>
      </c>
      <c r="C457" s="167"/>
      <c r="D457" s="166"/>
      <c r="E457" s="166"/>
      <c r="F457" s="113" t="s">
        <v>171</v>
      </c>
      <c r="G457" s="1">
        <v>3</v>
      </c>
      <c r="H457" s="44">
        <v>2093</v>
      </c>
      <c r="I457" s="6"/>
      <c r="J457" s="5">
        <f>G457*H457</f>
        <v>6279</v>
      </c>
      <c r="K457" s="5" t="s">
        <v>46</v>
      </c>
      <c r="L457" s="130">
        <v>1.2999999999999999E-2</v>
      </c>
      <c r="M457" s="132">
        <v>53</v>
      </c>
      <c r="N457" s="126">
        <f t="shared" ref="N457" si="373">M457*L457</f>
        <v>0.68899999999999995</v>
      </c>
      <c r="O457" s="133">
        <v>0.85</v>
      </c>
      <c r="P457" s="125">
        <v>0</v>
      </c>
      <c r="Q457" s="126">
        <f t="shared" ref="Q457" si="374">P457+O457+N457</f>
        <v>1.5389999999999999</v>
      </c>
      <c r="R457" s="64">
        <f t="shared" ref="R457" si="375">Q457*J457</f>
        <v>9663.3809999999994</v>
      </c>
    </row>
    <row r="458" spans="2:18" x14ac:dyDescent="0.3">
      <c r="B458" s="19" t="str">
        <f>IF(TRIM(H458)&lt;&gt;"",COUNTA($H$66:H458)&amp;"","")</f>
        <v/>
      </c>
      <c r="C458" s="20"/>
      <c r="D458" s="30"/>
      <c r="E458" s="4">
        <v>99100</v>
      </c>
      <c r="F458" s="31" t="s">
        <v>14</v>
      </c>
      <c r="G458" s="48"/>
      <c r="H458" s="117"/>
      <c r="I458" s="20"/>
      <c r="J458" s="20"/>
      <c r="K458" s="20"/>
      <c r="L458" s="20"/>
      <c r="M458" s="20"/>
      <c r="N458" s="20"/>
      <c r="O458" s="95"/>
      <c r="P458" s="20"/>
      <c r="Q458" s="20"/>
      <c r="R458" s="63"/>
    </row>
    <row r="459" spans="2:18" x14ac:dyDescent="0.3">
      <c r="B459" s="7" t="str">
        <f>IF(TRIM(H459)&lt;&gt;"",COUNTA($H$66:H459)&amp;"","")</f>
        <v>236</v>
      </c>
      <c r="C459" s="165" t="s">
        <v>189</v>
      </c>
      <c r="D459" s="165"/>
      <c r="E459" s="165"/>
      <c r="F459" s="113" t="s">
        <v>82</v>
      </c>
      <c r="G459" s="1">
        <v>3</v>
      </c>
      <c r="H459" s="44">
        <v>6350</v>
      </c>
      <c r="I459" s="137"/>
      <c r="J459" s="5">
        <f t="shared" ref="J459:J460" si="376">G459*H459</f>
        <v>19050</v>
      </c>
      <c r="K459" s="6" t="s">
        <v>46</v>
      </c>
      <c r="L459" s="111">
        <v>2.3E-2</v>
      </c>
      <c r="M459" s="132">
        <v>53</v>
      </c>
      <c r="N459" s="126">
        <f t="shared" ref="N459:N460" si="377">M459*L459</f>
        <v>1.2190000000000001</v>
      </c>
      <c r="O459" s="127">
        <v>0.23</v>
      </c>
      <c r="P459" s="125">
        <v>0</v>
      </c>
      <c r="Q459" s="126">
        <f t="shared" ref="Q459:Q460" si="378">P459+O459+N459</f>
        <v>1.4490000000000001</v>
      </c>
      <c r="R459" s="64">
        <f>Q459*J459</f>
        <v>27603.45</v>
      </c>
    </row>
    <row r="460" spans="2:18" x14ac:dyDescent="0.3">
      <c r="B460" s="7" t="str">
        <f>IF(TRIM(H460)&lt;&gt;"",COUNTA($H$66:H460)&amp;"","")</f>
        <v>237</v>
      </c>
      <c r="C460" s="166"/>
      <c r="D460" s="166"/>
      <c r="E460" s="166"/>
      <c r="F460" s="60" t="s">
        <v>84</v>
      </c>
      <c r="G460" s="1">
        <v>3</v>
      </c>
      <c r="H460" s="44">
        <v>1781</v>
      </c>
      <c r="I460" s="123"/>
      <c r="J460" s="5">
        <f t="shared" si="376"/>
        <v>5343</v>
      </c>
      <c r="K460" s="123" t="s">
        <v>46</v>
      </c>
      <c r="L460" s="111">
        <v>2.3E-2</v>
      </c>
      <c r="M460" s="132">
        <v>53</v>
      </c>
      <c r="N460" s="126">
        <f t="shared" si="377"/>
        <v>1.2190000000000001</v>
      </c>
      <c r="O460" s="127">
        <v>0.23</v>
      </c>
      <c r="P460" s="125">
        <v>0</v>
      </c>
      <c r="Q460" s="126">
        <f t="shared" si="378"/>
        <v>1.4490000000000001</v>
      </c>
      <c r="R460" s="64">
        <f>Q460*J460</f>
        <v>7742.0070000000005</v>
      </c>
    </row>
    <row r="461" spans="2:18" x14ac:dyDescent="0.3">
      <c r="B461" s="7" t="str">
        <f>IF(TRIM(H461)&lt;&gt;"",COUNTA($H$66:H461)&amp;"","")</f>
        <v/>
      </c>
      <c r="C461" s="166"/>
      <c r="D461" s="166"/>
      <c r="E461" s="166"/>
      <c r="F461" s="38" t="s">
        <v>85</v>
      </c>
      <c r="G461" s="138"/>
      <c r="H461" s="44"/>
      <c r="I461" s="137"/>
      <c r="J461" s="137"/>
      <c r="K461" s="6"/>
      <c r="L461" s="8"/>
      <c r="M461" s="8"/>
      <c r="N461" s="33"/>
      <c r="O461" s="91"/>
      <c r="P461" s="8"/>
      <c r="Q461" s="33"/>
      <c r="R461" s="64"/>
    </row>
    <row r="462" spans="2:18" x14ac:dyDescent="0.3">
      <c r="B462" s="7" t="str">
        <f>IF(TRIM(H462)&lt;&gt;"",COUNTA($H$66:H462)&amp;"","")</f>
        <v>238</v>
      </c>
      <c r="C462" s="166"/>
      <c r="D462" s="166"/>
      <c r="E462" s="166"/>
      <c r="F462" s="60" t="s">
        <v>86</v>
      </c>
      <c r="G462" s="1">
        <v>3</v>
      </c>
      <c r="H462" s="121">
        <v>1162</v>
      </c>
      <c r="I462" s="123"/>
      <c r="J462" s="5">
        <f t="shared" ref="J462:J465" si="379">G462*H462</f>
        <v>3486</v>
      </c>
      <c r="K462" s="123" t="s">
        <v>46</v>
      </c>
      <c r="L462" s="124">
        <v>3.2000000000000001E-2</v>
      </c>
      <c r="M462" s="132">
        <v>53</v>
      </c>
      <c r="N462" s="127">
        <f t="shared" ref="N462:N465" si="380">M462*L462</f>
        <v>1.696</v>
      </c>
      <c r="O462" s="127">
        <v>0.32</v>
      </c>
      <c r="P462" s="125">
        <v>0</v>
      </c>
      <c r="Q462" s="126">
        <f t="shared" ref="Q462" si="381">(P462+O462+N462)</f>
        <v>2.016</v>
      </c>
      <c r="R462" s="64">
        <f>Q462*J462</f>
        <v>7027.7759999999998</v>
      </c>
    </row>
    <row r="463" spans="2:18" x14ac:dyDescent="0.3">
      <c r="B463" s="7" t="str">
        <f>IF(TRIM(H463)&lt;&gt;"",COUNTA($H$66:H463)&amp;"","")</f>
        <v>239</v>
      </c>
      <c r="C463" s="166"/>
      <c r="D463" s="166"/>
      <c r="E463" s="166"/>
      <c r="F463" s="119" t="s">
        <v>101</v>
      </c>
      <c r="G463" s="1">
        <v>3</v>
      </c>
      <c r="H463" s="122">
        <v>115</v>
      </c>
      <c r="I463" s="123"/>
      <c r="J463" s="5">
        <f t="shared" si="379"/>
        <v>345</v>
      </c>
      <c r="K463" s="123" t="s">
        <v>74</v>
      </c>
      <c r="L463" s="130">
        <f>(0.035*0.333)</f>
        <v>1.1655000000000002E-2</v>
      </c>
      <c r="M463" s="132">
        <v>53</v>
      </c>
      <c r="N463" s="126">
        <f t="shared" si="380"/>
        <v>0.61771500000000013</v>
      </c>
      <c r="O463" s="133">
        <f>(0.53*0.333)</f>
        <v>0.17649000000000001</v>
      </c>
      <c r="P463" s="125">
        <v>0</v>
      </c>
      <c r="Q463" s="126">
        <f t="shared" ref="Q463:Q465" si="382">P463+O463+N463</f>
        <v>0.79420500000000016</v>
      </c>
      <c r="R463" s="64">
        <f>Q463*J463</f>
        <v>274.00072500000005</v>
      </c>
    </row>
    <row r="464" spans="2:18" x14ac:dyDescent="0.3">
      <c r="B464" s="7" t="str">
        <f>IF(TRIM(H464)&lt;&gt;"",COUNTA($H$66:H464)&amp;"","")</f>
        <v>240</v>
      </c>
      <c r="C464" s="166"/>
      <c r="D464" s="166"/>
      <c r="E464" s="166"/>
      <c r="F464" s="119" t="s">
        <v>109</v>
      </c>
      <c r="G464" s="1">
        <v>3</v>
      </c>
      <c r="H464" s="122">
        <v>240</v>
      </c>
      <c r="I464" s="123"/>
      <c r="J464" s="5">
        <f t="shared" si="379"/>
        <v>720</v>
      </c>
      <c r="K464" s="123" t="s">
        <v>74</v>
      </c>
      <c r="L464" s="130">
        <f>(0.035*0.5)</f>
        <v>1.7500000000000002E-2</v>
      </c>
      <c r="M464" s="132">
        <v>53</v>
      </c>
      <c r="N464" s="126">
        <f t="shared" si="380"/>
        <v>0.9275000000000001</v>
      </c>
      <c r="O464" s="133">
        <f>(0.53*0.5)</f>
        <v>0.26500000000000001</v>
      </c>
      <c r="P464" s="125">
        <v>0</v>
      </c>
      <c r="Q464" s="126">
        <f t="shared" si="382"/>
        <v>1.1925000000000001</v>
      </c>
      <c r="R464" s="64">
        <f>Q464*J464</f>
        <v>858.60000000000014</v>
      </c>
    </row>
    <row r="465" spans="2:18" x14ac:dyDescent="0.3">
      <c r="B465" s="7" t="str">
        <f>IF(TRIM(H465)&lt;&gt;"",COUNTA($H$66:H465)&amp;"","")</f>
        <v>241</v>
      </c>
      <c r="C465" s="166"/>
      <c r="D465" s="166"/>
      <c r="E465" s="166"/>
      <c r="F465" s="119" t="s">
        <v>100</v>
      </c>
      <c r="G465" s="1">
        <v>3</v>
      </c>
      <c r="H465" s="122">
        <v>78</v>
      </c>
      <c r="I465" s="123"/>
      <c r="J465" s="5">
        <f t="shared" si="379"/>
        <v>234</v>
      </c>
      <c r="K465" s="123" t="s">
        <v>74</v>
      </c>
      <c r="L465" s="130">
        <f>(0.035*0.666)</f>
        <v>2.3310000000000004E-2</v>
      </c>
      <c r="M465" s="132">
        <v>53</v>
      </c>
      <c r="N465" s="126">
        <f t="shared" si="380"/>
        <v>1.2354300000000003</v>
      </c>
      <c r="O465" s="133">
        <f>(0.53*0.666)</f>
        <v>0.35298000000000002</v>
      </c>
      <c r="P465" s="125">
        <v>0</v>
      </c>
      <c r="Q465" s="126">
        <f t="shared" si="382"/>
        <v>1.5884100000000003</v>
      </c>
      <c r="R465" s="64">
        <f>Q465*J465</f>
        <v>371.68794000000008</v>
      </c>
    </row>
    <row r="466" spans="2:18" ht="14.4" thickBot="1" x14ac:dyDescent="0.35">
      <c r="B466" s="7" t="str">
        <f>IF(TRIM(H466)&lt;&gt;"",COUNTA($H$66:H466)&amp;"","")</f>
        <v/>
      </c>
      <c r="C466" s="1"/>
      <c r="D466" s="1"/>
      <c r="E466" s="1"/>
      <c r="F466" s="24" t="s">
        <v>7</v>
      </c>
      <c r="G466" s="45"/>
      <c r="H466" s="49"/>
      <c r="I466" s="34"/>
      <c r="J466" s="34"/>
      <c r="K466" s="34"/>
      <c r="L466" s="51"/>
      <c r="M466" s="51"/>
      <c r="N466" s="26"/>
      <c r="O466" s="92"/>
      <c r="P466" s="51"/>
      <c r="Q466" s="26"/>
      <c r="R466" s="66">
        <f>SUM(R445:R465)</f>
        <v>141830.55616500002</v>
      </c>
    </row>
    <row r="467" spans="2:18" x14ac:dyDescent="0.3">
      <c r="B467" s="7" t="str">
        <f>IF(TRIM(H467)&lt;&gt;"",COUNTA($H$66:H467)&amp;"","")</f>
        <v/>
      </c>
      <c r="C467" s="1"/>
      <c r="D467" s="1"/>
      <c r="E467" s="1"/>
      <c r="F467" s="24"/>
      <c r="G467" s="116"/>
      <c r="H467" s="50"/>
      <c r="I467" s="35"/>
      <c r="J467" s="35"/>
      <c r="K467" s="35"/>
      <c r="L467" s="52"/>
      <c r="M467" s="52"/>
      <c r="N467" s="36"/>
      <c r="O467" s="93"/>
      <c r="P467" s="52"/>
      <c r="Q467" s="36"/>
      <c r="R467" s="68"/>
    </row>
    <row r="468" spans="2:18" x14ac:dyDescent="0.3">
      <c r="B468" s="7" t="str">
        <f>IF(TRIM(H468)&lt;&gt;"",COUNTA($H$66:H468)&amp;"","")</f>
        <v/>
      </c>
      <c r="C468" s="1"/>
      <c r="D468" s="1"/>
      <c r="E468" s="1"/>
      <c r="F468" s="24"/>
      <c r="G468" s="24"/>
      <c r="H468" s="42"/>
      <c r="I468" s="5"/>
      <c r="J468" s="5"/>
      <c r="K468" s="5"/>
      <c r="L468" s="8"/>
      <c r="M468" s="8"/>
      <c r="N468" s="37"/>
      <c r="O468" s="94"/>
      <c r="P468" s="8"/>
      <c r="Q468" s="37"/>
      <c r="R468" s="69"/>
    </row>
    <row r="469" spans="2:18" x14ac:dyDescent="0.3">
      <c r="B469" s="19" t="str">
        <f>IF(TRIM(H469)&lt;&gt;"",COUNTA($H$66:H469)&amp;"","")</f>
        <v/>
      </c>
      <c r="C469" s="20"/>
      <c r="D469" s="20"/>
      <c r="E469" s="20"/>
      <c r="F469" s="118" t="s">
        <v>71</v>
      </c>
      <c r="G469" s="48"/>
      <c r="H469" s="117"/>
      <c r="I469" s="20"/>
      <c r="J469" s="20"/>
      <c r="K469" s="20"/>
      <c r="L469" s="20"/>
      <c r="M469" s="20"/>
      <c r="N469" s="20"/>
      <c r="O469" s="95"/>
      <c r="P469" s="20"/>
      <c r="Q469" s="20"/>
      <c r="R469" s="63"/>
    </row>
    <row r="470" spans="2:18" x14ac:dyDescent="0.3">
      <c r="B470" s="19" t="str">
        <f>IF(TRIM(H470)&lt;&gt;"",COUNTA($H$66:H470)&amp;"","")</f>
        <v/>
      </c>
      <c r="C470" s="20"/>
      <c r="D470" s="20"/>
      <c r="E470" s="4">
        <v>40000</v>
      </c>
      <c r="F470" s="3" t="s">
        <v>12</v>
      </c>
      <c r="G470" s="48"/>
      <c r="H470" s="117"/>
      <c r="I470" s="20"/>
      <c r="J470" s="20"/>
      <c r="K470" s="20"/>
      <c r="L470" s="20"/>
      <c r="M470" s="20"/>
      <c r="N470" s="20"/>
      <c r="O470" s="95"/>
      <c r="P470" s="20"/>
      <c r="Q470" s="20"/>
      <c r="R470" s="63"/>
    </row>
    <row r="471" spans="2:18" x14ac:dyDescent="0.3">
      <c r="B471" s="19" t="str">
        <f>IF(TRIM(H471)&lt;&gt;"",COUNTA($H$66:H471)&amp;"","")</f>
        <v/>
      </c>
      <c r="C471" s="20"/>
      <c r="D471" s="30"/>
      <c r="E471" s="4">
        <v>42000</v>
      </c>
      <c r="F471" s="31" t="s">
        <v>13</v>
      </c>
      <c r="G471" s="48"/>
      <c r="H471" s="117"/>
      <c r="I471" s="20"/>
      <c r="J471" s="20"/>
      <c r="K471" s="20"/>
      <c r="L471" s="20"/>
      <c r="M471" s="20"/>
      <c r="N471" s="20"/>
      <c r="O471" s="95"/>
      <c r="P471" s="20"/>
      <c r="Q471" s="20"/>
      <c r="R471" s="63"/>
    </row>
    <row r="472" spans="2:18" x14ac:dyDescent="0.3">
      <c r="B472" s="7" t="str">
        <f>IF(TRIM(H472)&lt;&gt;"",COUNTA($H$66:H472)&amp;"","")</f>
        <v/>
      </c>
      <c r="C472" s="158" t="s">
        <v>190</v>
      </c>
      <c r="D472" s="165"/>
      <c r="E472" s="165"/>
      <c r="F472" s="38" t="s">
        <v>43</v>
      </c>
      <c r="G472" s="2"/>
      <c r="H472" s="42"/>
      <c r="I472" s="5"/>
      <c r="J472" s="5"/>
      <c r="K472" s="5"/>
      <c r="L472" s="8"/>
      <c r="M472" s="8"/>
      <c r="N472" s="8"/>
      <c r="O472" s="91"/>
      <c r="P472" s="8"/>
      <c r="Q472" s="8"/>
      <c r="R472" s="64"/>
    </row>
    <row r="473" spans="2:18" s="32" customFormat="1" x14ac:dyDescent="0.3">
      <c r="B473" s="7" t="str">
        <f>IF(TRIM(H473)&lt;&gt;"",COUNTA($H$66:H473)&amp;"","")</f>
        <v>242</v>
      </c>
      <c r="C473" s="166"/>
      <c r="D473" s="166"/>
      <c r="E473" s="166"/>
      <c r="F473" s="113" t="s">
        <v>44</v>
      </c>
      <c r="G473" s="1">
        <v>1</v>
      </c>
      <c r="H473" s="42">
        <v>830</v>
      </c>
      <c r="I473" s="5"/>
      <c r="J473" s="5">
        <f t="shared" ref="J473:J475" si="383">G473*H473</f>
        <v>830</v>
      </c>
      <c r="K473" s="5" t="s">
        <v>45</v>
      </c>
      <c r="L473" s="124">
        <v>8.0000000000000002E-3</v>
      </c>
      <c r="M473" s="132">
        <v>53</v>
      </c>
      <c r="N473" s="126">
        <f>M473*L473</f>
        <v>0.42399999999999999</v>
      </c>
      <c r="O473" s="127">
        <v>0.74</v>
      </c>
      <c r="P473" s="125">
        <v>0</v>
      </c>
      <c r="Q473" s="140">
        <f>(P473+O473+N473)</f>
        <v>1.1639999999999999</v>
      </c>
      <c r="R473" s="64">
        <f t="shared" ref="R473:R474" si="384">Q473*J473</f>
        <v>966.11999999999989</v>
      </c>
    </row>
    <row r="474" spans="2:18" x14ac:dyDescent="0.3">
      <c r="B474" s="7" t="str">
        <f>IF(TRIM(H474)&lt;&gt;"",COUNTA($H$66:H474)&amp;"","")</f>
        <v>243</v>
      </c>
      <c r="C474" s="166"/>
      <c r="D474" s="166"/>
      <c r="E474" s="166"/>
      <c r="F474" s="113" t="s">
        <v>172</v>
      </c>
      <c r="G474" s="1">
        <v>1</v>
      </c>
      <c r="H474" s="42">
        <v>590</v>
      </c>
      <c r="I474" s="5"/>
      <c r="J474" s="5">
        <f t="shared" si="383"/>
        <v>590</v>
      </c>
      <c r="K474" s="5" t="s">
        <v>46</v>
      </c>
      <c r="L474" s="111">
        <v>8.5000000000000006E-2</v>
      </c>
      <c r="M474" s="132">
        <v>53</v>
      </c>
      <c r="N474" s="126">
        <f>M474*L474</f>
        <v>4.5049999999999999</v>
      </c>
      <c r="O474" s="127">
        <v>4.25</v>
      </c>
      <c r="P474" s="125">
        <v>0</v>
      </c>
      <c r="Q474" s="140">
        <f>(P474+O474+N474)</f>
        <v>8.754999999999999</v>
      </c>
      <c r="R474" s="64">
        <f t="shared" si="384"/>
        <v>5165.45</v>
      </c>
    </row>
    <row r="475" spans="2:18" x14ac:dyDescent="0.3">
      <c r="B475" s="7" t="str">
        <f>IF(TRIM(H475)&lt;&gt;"",COUNTA($H$66:H475)&amp;"","")</f>
        <v>244</v>
      </c>
      <c r="C475" s="167"/>
      <c r="D475" s="167"/>
      <c r="E475" s="167"/>
      <c r="F475" s="113" t="s">
        <v>173</v>
      </c>
      <c r="G475" s="1">
        <v>1</v>
      </c>
      <c r="H475" s="42">
        <v>200</v>
      </c>
      <c r="I475" s="5"/>
      <c r="J475" s="5">
        <f t="shared" si="383"/>
        <v>200</v>
      </c>
      <c r="K475" s="5" t="s">
        <v>46</v>
      </c>
      <c r="L475" s="111">
        <v>8.5000000000000006E-2</v>
      </c>
      <c r="M475" s="132">
        <v>53</v>
      </c>
      <c r="N475" s="126">
        <f>M475*L475</f>
        <v>4.5049999999999999</v>
      </c>
      <c r="O475" s="127">
        <v>6.25</v>
      </c>
      <c r="P475" s="125">
        <v>0</v>
      </c>
      <c r="Q475" s="140">
        <f>(P475+O475+N475)</f>
        <v>10.754999999999999</v>
      </c>
      <c r="R475" s="64">
        <f t="shared" ref="R475" si="385">Q475*J475</f>
        <v>2151</v>
      </c>
    </row>
    <row r="476" spans="2:18" ht="14.4" thickBot="1" x14ac:dyDescent="0.35">
      <c r="B476" s="7" t="str">
        <f>IF(TRIM(H476)&lt;&gt;"",COUNTA($H$66:H476)&amp;"","")</f>
        <v/>
      </c>
      <c r="C476" s="1"/>
      <c r="D476" s="1"/>
      <c r="E476" s="1"/>
      <c r="F476" s="24" t="s">
        <v>7</v>
      </c>
      <c r="G476" s="45"/>
      <c r="H476" s="49"/>
      <c r="I476" s="34"/>
      <c r="J476" s="34"/>
      <c r="K476" s="34"/>
      <c r="L476" s="51"/>
      <c r="M476" s="51"/>
      <c r="N476" s="26"/>
      <c r="O476" s="92"/>
      <c r="P476" s="51"/>
      <c r="Q476" s="26"/>
      <c r="R476" s="66">
        <f>SUM(R472:R475)</f>
        <v>8282.57</v>
      </c>
    </row>
    <row r="477" spans="2:18" x14ac:dyDescent="0.3">
      <c r="B477" s="7" t="str">
        <f>IF(TRIM(H477)&lt;&gt;"",COUNTA($H$66:H477)&amp;"","")</f>
        <v/>
      </c>
      <c r="C477" s="1"/>
      <c r="D477" s="1"/>
      <c r="E477" s="1"/>
      <c r="F477" s="2"/>
      <c r="G477" s="115"/>
      <c r="H477" s="50"/>
      <c r="I477" s="35"/>
      <c r="J477" s="35"/>
      <c r="K477" s="35"/>
      <c r="L477" s="52"/>
      <c r="M477" s="52"/>
      <c r="N477" s="36"/>
      <c r="O477" s="93"/>
      <c r="P477" s="52"/>
      <c r="Q477" s="36"/>
      <c r="R477" s="68"/>
    </row>
    <row r="478" spans="2:18" x14ac:dyDescent="0.3">
      <c r="B478" s="7" t="str">
        <f>IF(TRIM(H478)&lt;&gt;"",COUNTA($H$66:H478)&amp;"","")</f>
        <v/>
      </c>
      <c r="C478" s="1"/>
      <c r="D478" s="1"/>
      <c r="E478" s="4"/>
      <c r="F478" s="2"/>
      <c r="G478" s="2"/>
      <c r="H478" s="42"/>
      <c r="I478" s="5"/>
      <c r="J478" s="5"/>
      <c r="K478" s="5"/>
      <c r="L478" s="8"/>
      <c r="M478" s="8"/>
      <c r="N478" s="37"/>
      <c r="O478" s="94"/>
      <c r="P478" s="8"/>
      <c r="Q478" s="37"/>
      <c r="R478" s="69"/>
    </row>
    <row r="479" spans="2:18" s="53" customFormat="1" x14ac:dyDescent="0.3">
      <c r="B479" s="54" t="str">
        <f>IF(TRIM(H479)&lt;&gt;"",COUNTA($H$66:H479)&amp;"","")</f>
        <v/>
      </c>
      <c r="C479" s="55"/>
      <c r="D479" s="55"/>
      <c r="E479" s="55"/>
      <c r="F479" s="56" t="s">
        <v>22</v>
      </c>
      <c r="G479" s="56"/>
      <c r="H479" s="55"/>
      <c r="I479" s="55"/>
      <c r="J479" s="55"/>
      <c r="K479" s="57"/>
      <c r="L479" s="102"/>
      <c r="M479" s="103"/>
      <c r="N479" s="103"/>
      <c r="O479" s="104"/>
      <c r="P479" s="5"/>
      <c r="Q479" s="1"/>
      <c r="R479" s="67">
        <f>R74+R86+R93+R125+R192+R202+R209+R237+R269+R279+R286+R311+R343+R355+R362+R376+R406+R433+R441+R466+R476</f>
        <v>20226792.109624997</v>
      </c>
    </row>
    <row r="480" spans="2:18" s="53" customFormat="1" x14ac:dyDescent="0.3">
      <c r="B480" s="58" t="str">
        <f>IF(TRIM(H480)&lt;&gt;"",COUNTA($H$66:H480)&amp;"","")</f>
        <v/>
      </c>
      <c r="C480" s="22"/>
      <c r="D480" s="22"/>
      <c r="E480" s="22"/>
      <c r="F480" s="56" t="s">
        <v>34</v>
      </c>
      <c r="G480" s="56"/>
      <c r="H480" s="59"/>
      <c r="I480" s="59"/>
      <c r="J480" s="59"/>
      <c r="K480" s="60"/>
      <c r="L480" s="105"/>
      <c r="M480" s="103"/>
      <c r="N480" s="103"/>
      <c r="O480" s="106"/>
      <c r="P480" s="5"/>
      <c r="Q480" s="1"/>
      <c r="R480" s="67">
        <f>R479*5%</f>
        <v>1011339.6054812499</v>
      </c>
    </row>
    <row r="481" spans="2:18" s="53" customFormat="1" x14ac:dyDescent="0.3">
      <c r="B481" s="58" t="str">
        <f>IF(TRIM(H481)&lt;&gt;"",COUNTA($H$66:H481)&amp;"","")</f>
        <v/>
      </c>
      <c r="C481" s="22"/>
      <c r="D481" s="22"/>
      <c r="E481" s="22"/>
      <c r="F481" s="61" t="s">
        <v>23</v>
      </c>
      <c r="G481" s="61"/>
      <c r="H481" s="59"/>
      <c r="I481" s="59"/>
      <c r="J481" s="59"/>
      <c r="K481" s="60"/>
      <c r="L481" s="107"/>
      <c r="M481" s="103"/>
      <c r="N481" s="103"/>
      <c r="O481" s="106"/>
      <c r="P481" s="5"/>
      <c r="Q481" s="1"/>
      <c r="R481" s="67">
        <f>R479*15%</f>
        <v>3034018.8164437492</v>
      </c>
    </row>
    <row r="482" spans="2:18" s="53" customFormat="1" ht="15.75" customHeight="1" thickBot="1" x14ac:dyDescent="0.35">
      <c r="B482" s="96" t="str">
        <f>IF(TRIM(H482)&lt;&gt;"",COUNTA($H$66:H482)&amp;"","")</f>
        <v/>
      </c>
      <c r="C482" s="97"/>
      <c r="D482" s="97"/>
      <c r="E482" s="98"/>
      <c r="F482" s="99" t="s">
        <v>24</v>
      </c>
      <c r="G482" s="99"/>
      <c r="H482" s="100"/>
      <c r="I482" s="100"/>
      <c r="J482" s="100"/>
      <c r="K482" s="101"/>
      <c r="L482" s="108"/>
      <c r="M482" s="109"/>
      <c r="N482" s="109"/>
      <c r="O482" s="110"/>
      <c r="P482" s="6"/>
      <c r="Q482" s="23"/>
      <c r="R482" s="141">
        <f>R479+R480+R481</f>
        <v>24272150.531549994</v>
      </c>
    </row>
    <row r="483" spans="2:18" s="53" customFormat="1" ht="18" customHeight="1" thickBot="1" x14ac:dyDescent="0.35">
      <c r="B483" s="180" t="s">
        <v>25</v>
      </c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  <c r="N483" s="181"/>
      <c r="O483" s="181"/>
      <c r="P483" s="181"/>
      <c r="Q483" s="181"/>
      <c r="R483" s="182"/>
    </row>
    <row r="485" spans="2:18" x14ac:dyDescent="0.3">
      <c r="C485" s="39"/>
      <c r="D485" s="39"/>
      <c r="E485" s="39"/>
    </row>
  </sheetData>
  <mergeCells count="252">
    <mergeCell ref="C459:C465"/>
    <mergeCell ref="D459:D465"/>
    <mergeCell ref="E459:E465"/>
    <mergeCell ref="C445:C448"/>
    <mergeCell ref="D445:D448"/>
    <mergeCell ref="E445:E448"/>
    <mergeCell ref="C380:C383"/>
    <mergeCell ref="D380:D383"/>
    <mergeCell ref="E380:E383"/>
    <mergeCell ref="C411:C414"/>
    <mergeCell ref="D411:D414"/>
    <mergeCell ref="E411:E414"/>
    <mergeCell ref="C439:C440"/>
    <mergeCell ref="D439:D440"/>
    <mergeCell ref="E439:E440"/>
    <mergeCell ref="C452:C453"/>
    <mergeCell ref="D452:D453"/>
    <mergeCell ref="E452:E453"/>
    <mergeCell ref="C454:C455"/>
    <mergeCell ref="D454:D455"/>
    <mergeCell ref="E454:E455"/>
    <mergeCell ref="C456:C457"/>
    <mergeCell ref="D456:D457"/>
    <mergeCell ref="E456:E457"/>
    <mergeCell ref="C398:C405"/>
    <mergeCell ref="D398:D405"/>
    <mergeCell ref="E398:E405"/>
    <mergeCell ref="C349:C354"/>
    <mergeCell ref="D349:D354"/>
    <mergeCell ref="E349:E354"/>
    <mergeCell ref="C384:C385"/>
    <mergeCell ref="D384:D385"/>
    <mergeCell ref="E384:E385"/>
    <mergeCell ref="C389:C390"/>
    <mergeCell ref="D389:D390"/>
    <mergeCell ref="E389:E390"/>
    <mergeCell ref="C334:C342"/>
    <mergeCell ref="D334:D342"/>
    <mergeCell ref="E334:E342"/>
    <mergeCell ref="C387:C388"/>
    <mergeCell ref="D387:D388"/>
    <mergeCell ref="E387:E388"/>
    <mergeCell ref="C359:C361"/>
    <mergeCell ref="D359:D361"/>
    <mergeCell ref="E359:E361"/>
    <mergeCell ref="C370:C373"/>
    <mergeCell ref="D370:D373"/>
    <mergeCell ref="E370:E373"/>
    <mergeCell ref="C324:C325"/>
    <mergeCell ref="D324:D325"/>
    <mergeCell ref="E324:E325"/>
    <mergeCell ref="C326:C327"/>
    <mergeCell ref="D326:D327"/>
    <mergeCell ref="E326:E327"/>
    <mergeCell ref="C328:C332"/>
    <mergeCell ref="D328:D332"/>
    <mergeCell ref="E328:E332"/>
    <mergeCell ref="C296:C304"/>
    <mergeCell ref="D296:D304"/>
    <mergeCell ref="E296:E304"/>
    <mergeCell ref="C306:C310"/>
    <mergeCell ref="D306:D310"/>
    <mergeCell ref="E306:E310"/>
    <mergeCell ref="C322:C323"/>
    <mergeCell ref="D322:D323"/>
    <mergeCell ref="E322:E323"/>
    <mergeCell ref="B63:B64"/>
    <mergeCell ref="C63:C64"/>
    <mergeCell ref="D63:D64"/>
    <mergeCell ref="E63:E64"/>
    <mergeCell ref="F63:F64"/>
    <mergeCell ref="O63:O64"/>
    <mergeCell ref="P63:P64"/>
    <mergeCell ref="B483:R483"/>
    <mergeCell ref="Q63:Q64"/>
    <mergeCell ref="R63:R64"/>
    <mergeCell ref="H63:H64"/>
    <mergeCell ref="I63:I64"/>
    <mergeCell ref="K63:K64"/>
    <mergeCell ref="L63:N63"/>
    <mergeCell ref="J63:J64"/>
    <mergeCell ref="G63:G64"/>
    <mergeCell ref="C80:C82"/>
    <mergeCell ref="D80:D82"/>
    <mergeCell ref="E80:E82"/>
    <mergeCell ref="C139:C140"/>
    <mergeCell ref="D139:D140"/>
    <mergeCell ref="C248:C249"/>
    <mergeCell ref="D248:D249"/>
    <mergeCell ref="E248:E249"/>
    <mergeCell ref="E139:E140"/>
    <mergeCell ref="C141:C143"/>
    <mergeCell ref="D141:D143"/>
    <mergeCell ref="E141:E143"/>
    <mergeCell ref="C144:C145"/>
    <mergeCell ref="D144:D145"/>
    <mergeCell ref="E144:E145"/>
    <mergeCell ref="E55:F55"/>
    <mergeCell ref="E57:F57"/>
    <mergeCell ref="C83:C85"/>
    <mergeCell ref="D83:D85"/>
    <mergeCell ref="E83:E85"/>
    <mergeCell ref="C130:C132"/>
    <mergeCell ref="D130:D132"/>
    <mergeCell ref="E130:E132"/>
    <mergeCell ref="C133:C134"/>
    <mergeCell ref="D133:D134"/>
    <mergeCell ref="E133:E134"/>
    <mergeCell ref="C99:C103"/>
    <mergeCell ref="D99:D103"/>
    <mergeCell ref="E99:E103"/>
    <mergeCell ref="C105:C118"/>
    <mergeCell ref="D105:D118"/>
    <mergeCell ref="E105:E118"/>
    <mergeCell ref="C150:C151"/>
    <mergeCell ref="D150:D151"/>
    <mergeCell ref="E150:E151"/>
    <mergeCell ref="C152:C154"/>
    <mergeCell ref="D152:D154"/>
    <mergeCell ref="E152:E154"/>
    <mergeCell ref="C146:C147"/>
    <mergeCell ref="D146:D147"/>
    <mergeCell ref="E146:E147"/>
    <mergeCell ref="C148:C149"/>
    <mergeCell ref="D148:D149"/>
    <mergeCell ref="E148:E149"/>
    <mergeCell ref="C422:C423"/>
    <mergeCell ref="D422:D423"/>
    <mergeCell ref="E422:E423"/>
    <mergeCell ref="C420:C421"/>
    <mergeCell ref="D420:D421"/>
    <mergeCell ref="E420:E421"/>
    <mergeCell ref="C178:C179"/>
    <mergeCell ref="D178:D179"/>
    <mergeCell ref="E178:E179"/>
    <mergeCell ref="C254:C258"/>
    <mergeCell ref="D254:D258"/>
    <mergeCell ref="E254:E258"/>
    <mergeCell ref="C260:C268"/>
    <mergeCell ref="D260:D268"/>
    <mergeCell ref="E260:E268"/>
    <mergeCell ref="C315:C318"/>
    <mergeCell ref="D315:D318"/>
    <mergeCell ref="E315:E318"/>
    <mergeCell ref="C283:C285"/>
    <mergeCell ref="D283:D285"/>
    <mergeCell ref="E283:E285"/>
    <mergeCell ref="C293:C294"/>
    <mergeCell ref="D293:D294"/>
    <mergeCell ref="E293:E294"/>
    <mergeCell ref="C155:C157"/>
    <mergeCell ref="D155:D157"/>
    <mergeCell ref="E155:E157"/>
    <mergeCell ref="C158:C160"/>
    <mergeCell ref="D158:D160"/>
    <mergeCell ref="E158:E160"/>
    <mergeCell ref="C472:C475"/>
    <mergeCell ref="D472:D475"/>
    <mergeCell ref="E472:E475"/>
    <mergeCell ref="C395:C396"/>
    <mergeCell ref="D395:D396"/>
    <mergeCell ref="E395:E396"/>
    <mergeCell ref="C391:C392"/>
    <mergeCell ref="D391:D392"/>
    <mergeCell ref="E391:E392"/>
    <mergeCell ref="C393:C394"/>
    <mergeCell ref="D393:D394"/>
    <mergeCell ref="E393:E394"/>
    <mergeCell ref="C425:C432"/>
    <mergeCell ref="D425:D432"/>
    <mergeCell ref="E425:E432"/>
    <mergeCell ref="C418:C419"/>
    <mergeCell ref="D418:D419"/>
    <mergeCell ref="E418:E419"/>
    <mergeCell ref="C161:C162"/>
    <mergeCell ref="D161:D162"/>
    <mergeCell ref="E161:E162"/>
    <mergeCell ref="C183:C191"/>
    <mergeCell ref="D183:D191"/>
    <mergeCell ref="E183:E191"/>
    <mergeCell ref="C163:C164"/>
    <mergeCell ref="D163:D164"/>
    <mergeCell ref="E163:E164"/>
    <mergeCell ref="C165:C167"/>
    <mergeCell ref="D165:D167"/>
    <mergeCell ref="E165:E167"/>
    <mergeCell ref="C168:C169"/>
    <mergeCell ref="D168:D169"/>
    <mergeCell ref="E168:E169"/>
    <mergeCell ref="C170:C171"/>
    <mergeCell ref="D170:D171"/>
    <mergeCell ref="E170:E171"/>
    <mergeCell ref="C172:C173"/>
    <mergeCell ref="D172:D173"/>
    <mergeCell ref="E172:E173"/>
    <mergeCell ref="C449:C450"/>
    <mergeCell ref="D449:D450"/>
    <mergeCell ref="E449:E450"/>
    <mergeCell ref="C198:C201"/>
    <mergeCell ref="D198:D201"/>
    <mergeCell ref="E198:E201"/>
    <mergeCell ref="C241:C244"/>
    <mergeCell ref="D241:D244"/>
    <mergeCell ref="E241:E244"/>
    <mergeCell ref="C275:C278"/>
    <mergeCell ref="D275:D278"/>
    <mergeCell ref="E275:E278"/>
    <mergeCell ref="C250:C251"/>
    <mergeCell ref="D250:D251"/>
    <mergeCell ref="E250:E251"/>
    <mergeCell ref="C252:C253"/>
    <mergeCell ref="D252:D253"/>
    <mergeCell ref="E252:E253"/>
    <mergeCell ref="C206:C208"/>
    <mergeCell ref="D206:D208"/>
    <mergeCell ref="E206:E208"/>
    <mergeCell ref="C245:C246"/>
    <mergeCell ref="D245:D246"/>
    <mergeCell ref="E245:E246"/>
    <mergeCell ref="C120:C124"/>
    <mergeCell ref="D120:D124"/>
    <mergeCell ref="E120:E124"/>
    <mergeCell ref="C90:C92"/>
    <mergeCell ref="D90:D92"/>
    <mergeCell ref="E90:E92"/>
    <mergeCell ref="C415:C416"/>
    <mergeCell ref="D415:D416"/>
    <mergeCell ref="E415:E416"/>
    <mergeCell ref="C319:C320"/>
    <mergeCell ref="D319:D320"/>
    <mergeCell ref="E319:E320"/>
    <mergeCell ref="C136:C138"/>
    <mergeCell ref="D136:D138"/>
    <mergeCell ref="E136:E138"/>
    <mergeCell ref="C180:C181"/>
    <mergeCell ref="D180:D181"/>
    <mergeCell ref="E180:E181"/>
    <mergeCell ref="C174:C175"/>
    <mergeCell ref="D174:D175"/>
    <mergeCell ref="E174:E175"/>
    <mergeCell ref="C176:C177"/>
    <mergeCell ref="D176:D177"/>
    <mergeCell ref="E176:E177"/>
    <mergeCell ref="C215:C218"/>
    <mergeCell ref="D215:D218"/>
    <mergeCell ref="E215:E218"/>
    <mergeCell ref="C220:C230"/>
    <mergeCell ref="D220:D230"/>
    <mergeCell ref="E220:E230"/>
    <mergeCell ref="C232:C236"/>
    <mergeCell ref="D232:D236"/>
    <mergeCell ref="E232:E236"/>
  </mergeCells>
  <printOptions horizontalCentered="1"/>
  <pageMargins left="0.2" right="0.25" top="0.25" bottom="0.25" header="0" footer="0"/>
  <pageSetup scale="70" fitToHeight="0" orientation="portrait" horizontalDpi="1200" verticalDpi="1200" r:id="rId1"/>
  <headerFooter differentFirst="1">
    <oddHeader>&amp;CPage &amp;P of &amp;N</oddHeader>
  </headerFooter>
  <rowBreaks count="1" manualBreakCount="1">
    <brk id="62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935FDFB2-9517-4B3C-8C3C-EF541EA40254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QTO</vt:lpstr>
      <vt:lpstr>QTO!Print_Area</vt:lpstr>
      <vt:lpstr>QTO!Print_Titles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Absolute002</dc:creator>
  <cp:lastModifiedBy>Blake</cp:lastModifiedBy>
  <cp:lastPrinted>2014-10-18T02:22:15Z</cp:lastPrinted>
  <dcterms:created xsi:type="dcterms:W3CDTF">2013-09-18T14:51:37Z</dcterms:created>
  <dcterms:modified xsi:type="dcterms:W3CDTF">2023-09-27T14:44:55Z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{935FDFB2-9517-4B3C-8C3C-EF541EA40254}</vt:lpwstr>
  </property>
</Properties>
</file>