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fiyan\Desktop\Our projects and Work samples\Drywall\"/>
    </mc:Choice>
  </mc:AlternateContent>
  <xr:revisionPtr revIDLastSave="0" documentId="13_ncr:1_{96B8B12A-C667-4741-9B67-F1E39DA08D8D}" xr6:coauthVersionLast="47" xr6:coauthVersionMax="47" xr10:uidLastSave="{00000000-0000-0000-0000-000000000000}"/>
  <bookViews>
    <workbookView xWindow="-108" yWindow="-108" windowWidth="23256" windowHeight="12576" tabRatio="833" xr2:uid="{00000000-000D-0000-FFFF-FFFF00000000}"/>
  </bookViews>
  <sheets>
    <sheet name="QTY" sheetId="1" r:id="rId1"/>
  </sheets>
  <definedNames>
    <definedName name="_xlnm.Print_Area" localSheetId="0">QTY!$A$1:$P$115</definedName>
    <definedName name="_xlnm.Print_Titles" localSheetId="0">QTY!$58:$58</definedName>
    <definedName name="TotalMonthlyExpenses">SUM(#REF!)</definedName>
    <definedName name="TotalMonthlyIncome">SUM(#REF!)</definedName>
  </definedNames>
  <calcPr calcId="181029"/>
</workbook>
</file>

<file path=xl/calcChain.xml><?xml version="1.0" encoding="utf-8"?>
<calcChain xmlns="http://schemas.openxmlformats.org/spreadsheetml/2006/main">
  <c r="B72" i="1" l="1"/>
  <c r="B69" i="1"/>
  <c r="B70" i="1"/>
  <c r="B71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H104" i="1"/>
  <c r="H80" i="1"/>
  <c r="H97" i="1"/>
  <c r="H100" i="1"/>
  <c r="H102" i="1"/>
  <c r="H81" i="1"/>
  <c r="H95" i="1"/>
  <c r="H93" i="1"/>
  <c r="H91" i="1"/>
  <c r="H89" i="1"/>
  <c r="H85" i="1"/>
  <c r="B108" i="1" l="1"/>
  <c r="B109" i="1"/>
  <c r="B110" i="1"/>
  <c r="B63" i="1" l="1"/>
  <c r="B64" i="1"/>
  <c r="B65" i="1"/>
  <c r="B66" i="1"/>
  <c r="B67" i="1"/>
  <c r="B68" i="1"/>
  <c r="B111" i="1" l="1"/>
  <c r="B113" i="1" l="1"/>
  <c r="B62" i="1" l="1"/>
  <c r="P108" i="1" l="1"/>
  <c r="B114" i="1" l="1"/>
  <c r="B112" i="1"/>
  <c r="B61" i="1"/>
  <c r="P112" i="1" l="1"/>
  <c r="P113" i="1"/>
  <c r="P114" i="1" l="1"/>
</calcChain>
</file>

<file path=xl/sharedStrings.xml><?xml version="1.0" encoding="utf-8"?>
<sst xmlns="http://schemas.openxmlformats.org/spreadsheetml/2006/main" count="121" uniqueCount="81">
  <si>
    <t>S#</t>
  </si>
  <si>
    <t>CSI NO</t>
  </si>
  <si>
    <t>QTY.</t>
  </si>
  <si>
    <t>DETAIL #</t>
  </si>
  <si>
    <t>LS</t>
  </si>
  <si>
    <t>SUPERVISION</t>
  </si>
  <si>
    <t>DIVISION 01 - GENERAL REQUIREMENTS</t>
  </si>
  <si>
    <t>Subtotal</t>
  </si>
  <si>
    <t>Calc.</t>
  </si>
  <si>
    <t>DESCRIPTION</t>
  </si>
  <si>
    <t>DWG #</t>
  </si>
  <si>
    <t xml:space="preserve">                                                   </t>
  </si>
  <si>
    <t xml:space="preserve">BIDDER NAME:  </t>
  </si>
  <si>
    <t>UNIT</t>
  </si>
  <si>
    <t xml:space="preserve"> ID:  </t>
  </si>
  <si>
    <t>PERMITS</t>
  </si>
  <si>
    <t>Total.</t>
  </si>
  <si>
    <t>G.Total</t>
  </si>
  <si>
    <t>Please review prices before submission of bid</t>
  </si>
  <si>
    <t>BOND &amp; INSURANCE</t>
  </si>
  <si>
    <t>SUBMITTALS &amp; SAMPLES</t>
  </si>
  <si>
    <t>TEMPORARY FACILITIES &amp; CONTROLS</t>
  </si>
  <si>
    <t>PROJECT SCHEDULE</t>
  </si>
  <si>
    <t>CLOSEOUT PROCEDURES</t>
  </si>
  <si>
    <t>LABOR</t>
  </si>
  <si>
    <t>TOTAL COST</t>
  </si>
  <si>
    <t>Manhour / Unit</t>
  </si>
  <si>
    <t>Add wastage of materials</t>
  </si>
  <si>
    <t>MATERIAL  (PER UNIT)</t>
  </si>
  <si>
    <t>COST</t>
  </si>
  <si>
    <t>$/HOUR</t>
  </si>
  <si>
    <t>EQUIPMENT (PER UNIT)</t>
  </si>
  <si>
    <t>COMPOSITE RATE/UNIT</t>
  </si>
  <si>
    <t>EA</t>
  </si>
  <si>
    <t>SF</t>
  </si>
  <si>
    <t>LF</t>
  </si>
  <si>
    <t>DIVISION 09 - FINISHES</t>
  </si>
  <si>
    <t>GYPSUM BOARD ASSEMBLIES</t>
  </si>
  <si>
    <t>PAINTING</t>
  </si>
  <si>
    <t>Add Contractor's overhead &amp; profit @ 20%</t>
  </si>
  <si>
    <t>MOBILIZATION (MULTI FACE)</t>
  </si>
  <si>
    <t>COMMON AREA</t>
  </si>
  <si>
    <t xml:space="preserve">FIRE RISER CLOSET GWB WALL </t>
  </si>
  <si>
    <t>(2 Layer) Type X 5/8" Thk. Gypsum board on one side</t>
  </si>
  <si>
    <t xml:space="preserve">STAIR &amp; RAMP GWB WALL </t>
  </si>
  <si>
    <t>(2 Layer) 5/8" Thk. Fire code gypsum board on one side</t>
  </si>
  <si>
    <t xml:space="preserve">MEP ROOM GWB WALL </t>
  </si>
  <si>
    <t>(1 Layer) Type X 5/8" Thk. Gypsum board on one side</t>
  </si>
  <si>
    <t xml:space="preserve">2-HR ELEVATOR GWB WALL </t>
  </si>
  <si>
    <t>(2 Layer) 5/8" Thk. Fire Code Gypsum board on both sides</t>
  </si>
  <si>
    <t xml:space="preserve">1-HR ELEVATOR GWB WALL </t>
  </si>
  <si>
    <t xml:space="preserve">1-HR CORRIDOR GWB WALL </t>
  </si>
  <si>
    <t xml:space="preserve">1-HR PARTY GWB WALL </t>
  </si>
  <si>
    <t>(1 Layer) Type X 5/8" Thk. Gypsum board on both sides</t>
  </si>
  <si>
    <t xml:space="preserve">GWB CEILING </t>
  </si>
  <si>
    <r>
      <rPr>
        <b/>
        <sz val="12"/>
        <rFont val="Calibri"/>
        <family val="2"/>
      </rPr>
      <t xml:space="preserve">1 HR </t>
    </r>
    <r>
      <rPr>
        <sz val="12"/>
        <rFont val="Calibri"/>
        <family val="2"/>
      </rPr>
      <t>(2 Layers, 5/8" Thk.) Gypsum board ceiling</t>
    </r>
  </si>
  <si>
    <r>
      <rPr>
        <b/>
        <sz val="12"/>
        <rFont val="Calibri"/>
        <family val="2"/>
      </rPr>
      <t xml:space="preserve">1 HR </t>
    </r>
    <r>
      <rPr>
        <sz val="12"/>
        <rFont val="Calibri"/>
        <family val="2"/>
      </rPr>
      <t>(1 Layers, 5/8" Thk.) Fire code gypsum board ceiling</t>
    </r>
  </si>
  <si>
    <t>UNITS</t>
  </si>
  <si>
    <t xml:space="preserve">1-HR (2x4) INTERIOR GWB WALL </t>
  </si>
  <si>
    <t xml:space="preserve">1-HR (2x6) INTERIOR GWB WALL </t>
  </si>
  <si>
    <t>DRAFTSTOPPING</t>
  </si>
  <si>
    <r>
      <t xml:space="preserve">Insulation
</t>
    </r>
    <r>
      <rPr>
        <b/>
        <sz val="12"/>
        <rFont val="Calibri"/>
        <family val="2"/>
      </rPr>
      <t xml:space="preserve">Note: </t>
    </r>
    <r>
      <rPr>
        <sz val="12"/>
        <rFont val="Calibri"/>
        <family val="2"/>
      </rPr>
      <t>No details given, please verify.</t>
    </r>
  </si>
  <si>
    <t>GWB WALL PAINT</t>
  </si>
  <si>
    <t>GWB CEILING PAINT</t>
  </si>
  <si>
    <t>JOINT TAPE</t>
  </si>
  <si>
    <t>DRYWALL NAILING</t>
  </si>
  <si>
    <t>GAL.</t>
  </si>
  <si>
    <t>JOINT COMPOUND. (11959 LITRES (L))</t>
  </si>
  <si>
    <t>(1 Layer) Type X 5/8" Thk. Gypsum board on one side. (Assumed no detail given)</t>
  </si>
  <si>
    <t>79(L)</t>
  </si>
  <si>
    <t>A18, A18.4</t>
  </si>
  <si>
    <t>1/A27</t>
  </si>
  <si>
    <t>A18</t>
  </si>
  <si>
    <t>1/A29</t>
  </si>
  <si>
    <t>3/A24</t>
  </si>
  <si>
    <t>2/A26</t>
  </si>
  <si>
    <t>1/A25</t>
  </si>
  <si>
    <t>A9 To A13, A18</t>
  </si>
  <si>
    <t>2/A25</t>
  </si>
  <si>
    <t>A20.1</t>
  </si>
  <si>
    <t>BUILDING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</si>
</sst>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00000"/>
    <numFmt numFmtId="167" formatCode="&quot;$&quot;#,##0"/>
    <numFmt numFmtId="168" formatCode="_(* #,##0.000_);_(* \(#,##0.000\);_(* &quot;-&quot;???_);_(@_)"/>
    <numFmt numFmtId="169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36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u/>
      <sz val="9.35"/>
      <color theme="1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  <fill>
      <patternFill patternType="darkTrellis">
        <bgColor theme="0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4" fillId="0" borderId="0">
      <alignment vertical="center"/>
    </xf>
    <xf numFmtId="0" fontId="6" fillId="3" borderId="0" applyNumberFormat="0" applyBorder="0" applyProtection="0">
      <alignment horizontal="center" vertical="center"/>
    </xf>
    <xf numFmtId="0" fontId="6" fillId="4" borderId="0" applyNumberFormat="0" applyBorder="0" applyProtection="0">
      <alignment horizontal="center" vertical="center"/>
    </xf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8" borderId="11" applyBorder="0">
      <alignment horizontal="center" vertical="center"/>
    </xf>
    <xf numFmtId="0" fontId="2" fillId="9" borderId="11" applyBorder="0">
      <alignment horizontal="center" vertical="center"/>
    </xf>
    <xf numFmtId="0" fontId="2" fillId="10" borderId="14">
      <alignment horizontal="center" vertical="center"/>
    </xf>
    <xf numFmtId="0" fontId="1" fillId="8" borderId="11" applyBorder="0">
      <alignment horizontal="center" vertical="center"/>
    </xf>
  </cellStyleXfs>
  <cellXfs count="151"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15" xfId="1" applyFont="1" applyFill="1" applyBorder="1" applyAlignment="1">
      <alignment horizontal="center" vertical="center" wrapText="1"/>
    </xf>
    <xf numFmtId="0" fontId="12" fillId="7" borderId="11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vertical="center" wrapText="1"/>
    </xf>
    <xf numFmtId="14" fontId="2" fillId="7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horizontal="right" vertical="center" wrapText="1"/>
    </xf>
    <xf numFmtId="0" fontId="2" fillId="7" borderId="0" xfId="0" applyFont="1" applyFill="1" applyAlignment="1">
      <alignment horizontal="right" vertical="center" wrapText="1"/>
    </xf>
    <xf numFmtId="0" fontId="10" fillId="7" borderId="0" xfId="0" applyFont="1" applyFill="1" applyAlignment="1">
      <alignment horizontal="right" vertical="center"/>
    </xf>
    <xf numFmtId="0" fontId="13" fillId="7" borderId="1" xfId="6" applyFont="1" applyFill="1" applyBorder="1" applyAlignment="1">
      <alignment horizontal="left" vertical="center" wrapText="1"/>
    </xf>
    <xf numFmtId="0" fontId="10" fillId="7" borderId="1" xfId="6" applyFont="1" applyFill="1" applyBorder="1" applyAlignment="1">
      <alignment horizontal="right" vertical="center" wrapText="1"/>
    </xf>
    <xf numFmtId="0" fontId="10" fillId="7" borderId="3" xfId="6" applyFont="1" applyFill="1" applyBorder="1" applyAlignment="1">
      <alignment horizontal="center" vertical="center" wrapText="1"/>
    </xf>
    <xf numFmtId="0" fontId="10" fillId="7" borderId="17" xfId="6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 wrapText="1"/>
    </xf>
    <xf numFmtId="0" fontId="16" fillId="7" borderId="0" xfId="8" applyFont="1" applyFill="1" applyAlignment="1" applyProtection="1">
      <alignment horizontal="center" vertical="center" wrapText="1"/>
    </xf>
    <xf numFmtId="1" fontId="2" fillId="7" borderId="0" xfId="0" applyNumberFormat="1" applyFont="1" applyFill="1" applyAlignment="1">
      <alignment horizontal="center" vertical="center" wrapText="1"/>
    </xf>
    <xf numFmtId="1" fontId="9" fillId="7" borderId="0" xfId="0" applyNumberFormat="1" applyFont="1" applyFill="1" applyAlignment="1">
      <alignment horizontal="center" vertical="center" wrapText="1"/>
    </xf>
    <xf numFmtId="1" fontId="12" fillId="7" borderId="1" xfId="1" applyNumberFormat="1" applyFont="1" applyFill="1" applyBorder="1" applyAlignment="1">
      <alignment horizontal="center" vertical="center" wrapText="1"/>
    </xf>
    <xf numFmtId="1" fontId="13" fillId="7" borderId="1" xfId="1" applyNumberFormat="1" applyFont="1" applyFill="1" applyBorder="1" applyAlignment="1">
      <alignment horizontal="center" vertical="center" wrapText="1"/>
    </xf>
    <xf numFmtId="1" fontId="10" fillId="7" borderId="3" xfId="6" applyNumberFormat="1" applyFont="1" applyFill="1" applyBorder="1" applyAlignment="1">
      <alignment horizontal="center" vertical="center" wrapText="1"/>
    </xf>
    <xf numFmtId="1" fontId="10" fillId="7" borderId="2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12" fillId="7" borderId="17" xfId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right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4" fillId="7" borderId="1" xfId="6" applyFont="1" applyFill="1" applyBorder="1" applyAlignment="1">
      <alignment horizontal="right" vertical="center" wrapText="1"/>
    </xf>
    <xf numFmtId="164" fontId="2" fillId="7" borderId="0" xfId="0" applyNumberFormat="1" applyFont="1" applyFill="1" applyAlignment="1">
      <alignment vertical="center" wrapText="1"/>
    </xf>
    <xf numFmtId="164" fontId="12" fillId="7" borderId="7" xfId="1" applyNumberFormat="1" applyFont="1" applyFill="1" applyBorder="1" applyAlignment="1">
      <alignment horizontal="center" vertical="center" wrapText="1"/>
    </xf>
    <xf numFmtId="164" fontId="10" fillId="7" borderId="8" xfId="6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1" xfId="1" applyFont="1" applyFill="1" applyBorder="1" applyAlignment="1">
      <alignment horizontal="center" vertical="center" wrapText="1"/>
    </xf>
    <xf numFmtId="0" fontId="13" fillId="7" borderId="1" xfId="6" applyFont="1" applyFill="1" applyBorder="1" applyAlignment="1">
      <alignment horizontal="center" vertical="center" wrapText="1"/>
    </xf>
    <xf numFmtId="0" fontId="14" fillId="7" borderId="1" xfId="6" applyFont="1" applyFill="1" applyBorder="1" applyAlignment="1">
      <alignment horizontal="center" vertical="center" wrapText="1"/>
    </xf>
    <xf numFmtId="167" fontId="10" fillId="7" borderId="9" xfId="0" applyNumberFormat="1" applyFont="1" applyFill="1" applyBorder="1" applyAlignment="1">
      <alignment horizontal="center" vertical="center" wrapText="1"/>
    </xf>
    <xf numFmtId="167" fontId="10" fillId="7" borderId="7" xfId="0" applyNumberFormat="1" applyFont="1" applyFill="1" applyBorder="1" applyAlignment="1">
      <alignment horizontal="center" vertical="center" wrapText="1"/>
    </xf>
    <xf numFmtId="0" fontId="1" fillId="8" borderId="23" xfId="9" applyFont="1" applyBorder="1" applyAlignment="1">
      <alignment horizontal="center" vertical="center" wrapText="1"/>
    </xf>
    <xf numFmtId="0" fontId="1" fillId="8" borderId="24" xfId="9" applyFont="1" applyBorder="1" applyAlignment="1">
      <alignment horizontal="center" vertical="center" wrapText="1"/>
    </xf>
    <xf numFmtId="0" fontId="1" fillId="8" borderId="25" xfId="9" applyFont="1" applyBorder="1" applyAlignment="1">
      <alignment horizontal="center" vertical="center" wrapText="1"/>
    </xf>
    <xf numFmtId="166" fontId="1" fillId="7" borderId="24" xfId="0" applyNumberFormat="1" applyFont="1" applyFill="1" applyBorder="1" applyAlignment="1">
      <alignment horizontal="center" vertical="center" wrapText="1"/>
    </xf>
    <xf numFmtId="1" fontId="1" fillId="8" borderId="24" xfId="9" applyNumberFormat="1" applyFont="1" applyBorder="1" applyAlignment="1">
      <alignment horizontal="center" vertical="center" wrapText="1"/>
    </xf>
    <xf numFmtId="164" fontId="1" fillId="8" borderId="24" xfId="9" applyNumberFormat="1" applyFont="1" applyBorder="1" applyAlignment="1">
      <alignment horizontal="center" vertical="center" wrapText="1"/>
    </xf>
    <xf numFmtId="164" fontId="1" fillId="8" borderId="26" xfId="9" applyNumberFormat="1" applyFont="1" applyBorder="1" applyAlignment="1">
      <alignment horizontal="center" vertical="center" wrapText="1"/>
    </xf>
    <xf numFmtId="167" fontId="13" fillId="7" borderId="1" xfId="1" applyNumberFormat="1" applyFont="1" applyFill="1" applyBorder="1" applyAlignment="1">
      <alignment horizontal="center" vertical="center" wrapText="1"/>
    </xf>
    <xf numFmtId="167" fontId="10" fillId="7" borderId="3" xfId="6" applyNumberFormat="1" applyFont="1" applyFill="1" applyBorder="1" applyAlignment="1">
      <alignment horizontal="center" vertical="center" wrapText="1"/>
    </xf>
    <xf numFmtId="167" fontId="10" fillId="7" borderId="2" xfId="0" applyNumberFormat="1" applyFont="1" applyFill="1" applyBorder="1" applyAlignment="1">
      <alignment horizontal="center" vertical="center" wrapText="1"/>
    </xf>
    <xf numFmtId="167" fontId="10" fillId="7" borderId="1" xfId="0" applyNumberFormat="1" applyFont="1" applyFill="1" applyBorder="1" applyAlignment="1">
      <alignment horizontal="center" vertical="center" wrapText="1"/>
    </xf>
    <xf numFmtId="164" fontId="10" fillId="7" borderId="3" xfId="6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166" fontId="13" fillId="7" borderId="15" xfId="0" applyNumberFormat="1" applyFont="1" applyFill="1" applyBorder="1" applyAlignment="1">
      <alignment horizontal="center" vertical="center" wrapText="1"/>
    </xf>
    <xf numFmtId="0" fontId="14" fillId="7" borderId="15" xfId="6" applyFont="1" applyFill="1" applyBorder="1" applyAlignment="1">
      <alignment horizontal="right" vertical="center" wrapText="1"/>
    </xf>
    <xf numFmtId="0" fontId="13" fillId="7" borderId="15" xfId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vertical="center" wrapText="1"/>
    </xf>
    <xf numFmtId="169" fontId="10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right" vertical="center" wrapText="1"/>
    </xf>
    <xf numFmtId="2" fontId="14" fillId="7" borderId="1" xfId="1" applyNumberFormat="1" applyFont="1" applyFill="1" applyBorder="1" applyAlignment="1">
      <alignment horizontal="right" vertical="center" wrapText="1"/>
    </xf>
    <xf numFmtId="169" fontId="14" fillId="7" borderId="1" xfId="0" applyNumberFormat="1" applyFont="1" applyFill="1" applyBorder="1" applyAlignment="1">
      <alignment horizontal="center" vertical="center" wrapText="1"/>
    </xf>
    <xf numFmtId="2" fontId="13" fillId="7" borderId="1" xfId="1" applyNumberFormat="1" applyFont="1" applyFill="1" applyBorder="1" applyAlignment="1">
      <alignment horizontal="right" vertical="center" wrapText="1"/>
    </xf>
    <xf numFmtId="169" fontId="14" fillId="7" borderId="1" xfId="6" applyNumberFormat="1" applyFont="1" applyFill="1" applyBorder="1" applyAlignment="1">
      <alignment horizontal="center" vertical="center" wrapText="1"/>
    </xf>
    <xf numFmtId="169" fontId="14" fillId="7" borderId="15" xfId="6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right" vertical="center" wrapText="1"/>
    </xf>
    <xf numFmtId="2" fontId="14" fillId="7" borderId="15" xfId="1" applyNumberFormat="1" applyFont="1" applyFill="1" applyBorder="1" applyAlignment="1">
      <alignment horizontal="right" vertical="center" wrapText="1"/>
    </xf>
    <xf numFmtId="169" fontId="1" fillId="7" borderId="11" xfId="0" applyNumberFormat="1" applyFont="1" applyFill="1" applyBorder="1" applyAlignment="1">
      <alignment horizontal="center" vertical="center" wrapText="1"/>
    </xf>
    <xf numFmtId="1" fontId="1" fillId="8" borderId="11" xfId="12" applyNumberFormat="1" applyBorder="1" applyAlignment="1">
      <alignment horizontal="center" vertical="center" wrapText="1"/>
    </xf>
    <xf numFmtId="0" fontId="1" fillId="8" borderId="12" xfId="12" applyBorder="1" applyAlignment="1">
      <alignment horizontal="center" vertical="center" wrapText="1"/>
    </xf>
    <xf numFmtId="164" fontId="1" fillId="8" borderId="12" xfId="12" applyNumberFormat="1" applyBorder="1" applyAlignment="1">
      <alignment horizontal="center" vertical="center" wrapText="1"/>
    </xf>
    <xf numFmtId="164" fontId="1" fillId="8" borderId="13" xfId="12" applyNumberFormat="1" applyBorder="1" applyAlignment="1">
      <alignment horizontal="center" vertical="center" wrapText="1"/>
    </xf>
    <xf numFmtId="0" fontId="1" fillId="8" borderId="32" xfId="12" applyBorder="1" applyAlignment="1">
      <alignment horizontal="center" vertical="center" wrapText="1"/>
    </xf>
    <xf numFmtId="0" fontId="1" fillId="8" borderId="14" xfId="12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166" fontId="1" fillId="7" borderId="14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169" fontId="12" fillId="7" borderId="11" xfId="1" applyNumberFormat="1" applyFont="1" applyFill="1" applyBorder="1" applyAlignment="1">
      <alignment horizontal="center" vertical="center" wrapText="1"/>
    </xf>
    <xf numFmtId="2" fontId="1" fillId="7" borderId="11" xfId="0" applyNumberFormat="1" applyFont="1" applyFill="1" applyBorder="1" applyAlignment="1">
      <alignment horizontal="center" vertical="center" wrapText="1"/>
    </xf>
    <xf numFmtId="2" fontId="12" fillId="7" borderId="11" xfId="1" applyNumberFormat="1" applyFont="1" applyFill="1" applyBorder="1" applyAlignment="1">
      <alignment horizontal="center" vertical="center" wrapText="1"/>
    </xf>
    <xf numFmtId="2" fontId="12" fillId="7" borderId="1" xfId="1" applyNumberFormat="1" applyFont="1" applyFill="1" applyBorder="1" applyAlignment="1">
      <alignment horizontal="center" vertical="center" wrapText="1"/>
    </xf>
    <xf numFmtId="164" fontId="1" fillId="7" borderId="7" xfId="6" applyNumberFormat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168" fontId="1" fillId="7" borderId="3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69" fontId="12" fillId="7" borderId="1" xfId="1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7" borderId="1" xfId="7" applyNumberFormat="1" applyFont="1" applyFill="1" applyBorder="1" applyAlignment="1">
      <alignment horizontal="center" vertical="center" wrapText="1"/>
    </xf>
    <xf numFmtId="0" fontId="12" fillId="7" borderId="18" xfId="1" applyFont="1" applyFill="1" applyBorder="1" applyAlignment="1">
      <alignment horizontal="center" vertical="center" wrapText="1"/>
    </xf>
    <xf numFmtId="0" fontId="10" fillId="7" borderId="18" xfId="6" applyFont="1" applyFill="1" applyBorder="1" applyAlignment="1">
      <alignment horizontal="center" vertical="center" wrapText="1"/>
    </xf>
    <xf numFmtId="164" fontId="10" fillId="7" borderId="2" xfId="6" applyNumberFormat="1" applyFont="1" applyFill="1" applyBorder="1" applyAlignment="1">
      <alignment horizontal="center" vertical="center" wrapText="1"/>
    </xf>
    <xf numFmtId="164" fontId="10" fillId="7" borderId="9" xfId="6" applyNumberFormat="1" applyFont="1" applyFill="1" applyBorder="1" applyAlignment="1">
      <alignment horizontal="center" vertical="center" wrapText="1"/>
    </xf>
    <xf numFmtId="0" fontId="10" fillId="7" borderId="11" xfId="6" applyFont="1" applyFill="1" applyBorder="1" applyAlignment="1">
      <alignment horizontal="center" vertical="center" wrapText="1"/>
    </xf>
    <xf numFmtId="164" fontId="10" fillId="7" borderId="1" xfId="6" applyNumberFormat="1" applyFont="1" applyFill="1" applyBorder="1" applyAlignment="1">
      <alignment horizontal="center" vertical="center" wrapText="1"/>
    </xf>
    <xf numFmtId="164" fontId="10" fillId="7" borderId="7" xfId="6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" fontId="12" fillId="0" borderId="15" xfId="1" applyNumberFormat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6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1" fontId="12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2" fontId="12" fillId="0" borderId="15" xfId="1" applyNumberFormat="1" applyFont="1" applyBorder="1" applyAlignment="1">
      <alignment horizontal="center" vertical="center" wrapText="1"/>
    </xf>
    <xf numFmtId="43" fontId="2" fillId="7" borderId="0" xfId="0" applyNumberFormat="1" applyFont="1" applyFill="1" applyAlignment="1">
      <alignment vertical="center" wrapText="1"/>
    </xf>
    <xf numFmtId="166" fontId="1" fillId="7" borderId="15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64" fontId="1" fillId="7" borderId="34" xfId="6" applyNumberFormat="1" applyFont="1" applyFill="1" applyBorder="1" applyAlignment="1">
      <alignment horizontal="center" vertical="center" wrapText="1"/>
    </xf>
    <xf numFmtId="164" fontId="1" fillId="7" borderId="33" xfId="6" applyNumberFormat="1" applyFont="1" applyFill="1" applyBorder="1" applyAlignment="1">
      <alignment horizontal="center" vertical="center" wrapText="1"/>
    </xf>
    <xf numFmtId="164" fontId="1" fillId="7" borderId="9" xfId="6" applyNumberFormat="1" applyFont="1" applyFill="1" applyBorder="1" applyAlignment="1">
      <alignment horizontal="center" vertical="center" wrapText="1"/>
    </xf>
    <xf numFmtId="2" fontId="10" fillId="7" borderId="30" xfId="0" applyNumberFormat="1" applyFont="1" applyFill="1" applyBorder="1" applyAlignment="1">
      <alignment horizontal="center" vertical="center" wrapText="1"/>
    </xf>
    <xf numFmtId="2" fontId="10" fillId="7" borderId="31" xfId="0" applyNumberFormat="1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2" fontId="10" fillId="7" borderId="5" xfId="0" applyNumberFormat="1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164" fontId="10" fillId="7" borderId="6" xfId="0" applyNumberFormat="1" applyFont="1" applyFill="1" applyBorder="1" applyAlignment="1">
      <alignment horizontal="center" vertical="center" wrapText="1"/>
    </xf>
    <xf numFmtId="164" fontId="10" fillId="7" borderId="8" xfId="0" applyNumberFormat="1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 wrapText="1"/>
    </xf>
    <xf numFmtId="1" fontId="10" fillId="7" borderId="3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</cellXfs>
  <cellStyles count="13">
    <cellStyle name="40% - Accent3" xfId="7" builtinId="39"/>
    <cellStyle name="Heading 1 2" xfId="2" xr:uid="{00000000-0005-0000-0000-000001000000}"/>
    <cellStyle name="Heading 2 2" xfId="3" xr:uid="{00000000-0005-0000-0000-000002000000}"/>
    <cellStyle name="Heading 3 2" xfId="4" xr:uid="{00000000-0005-0000-0000-000003000000}"/>
    <cellStyle name="Hyperlink" xfId="8" builtinId="8"/>
    <cellStyle name="Normal" xfId="0" builtinId="0"/>
    <cellStyle name="Normal 2" xfId="6" xr:uid="{00000000-0005-0000-0000-000006000000}"/>
    <cellStyle name="Normal 3" xfId="1" xr:uid="{00000000-0005-0000-0000-000007000000}"/>
    <cellStyle name="Style 1" xfId="9" xr:uid="{00000000-0005-0000-0000-000008000000}"/>
    <cellStyle name="Style 1 2" xfId="12" xr:uid="{00000000-0005-0000-0000-000009000000}"/>
    <cellStyle name="Style 2" xfId="10" xr:uid="{00000000-0005-0000-0000-00000A000000}"/>
    <cellStyle name="Style 3" xfId="11" xr:uid="{00000000-0005-0000-0000-00000B000000}"/>
    <cellStyle name="Title 2" xfId="5" xr:uid="{00000000-0005-0000-0000-00000C000000}"/>
  </cellStyles>
  <dxfs count="3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641537</xdr:colOff>
      <xdr:row>22</xdr:row>
      <xdr:rowOff>156455</xdr:rowOff>
    </xdr:from>
    <xdr:to>
      <xdr:col>5</xdr:col>
      <xdr:colOff>2064132</xdr:colOff>
      <xdr:row>34</xdr:row>
      <xdr:rowOff>66746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5114" y="5109455"/>
          <a:ext cx="3840480" cy="210836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2205777</xdr:colOff>
      <xdr:row>22</xdr:row>
      <xdr:rowOff>156393</xdr:rowOff>
    </xdr:from>
    <xdr:to>
      <xdr:col>12</xdr:col>
      <xdr:colOff>228681</xdr:colOff>
      <xdr:row>34</xdr:row>
      <xdr:rowOff>66746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7239" y="5109393"/>
          <a:ext cx="3840480" cy="21084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641537</xdr:colOff>
      <xdr:row>34</xdr:row>
      <xdr:rowOff>182213</xdr:rowOff>
    </xdr:from>
    <xdr:to>
      <xdr:col>5</xdr:col>
      <xdr:colOff>2064132</xdr:colOff>
      <xdr:row>48</xdr:row>
      <xdr:rowOff>22407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25114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Addendum Issued: NONE </a:t>
          </a:r>
          <a:r>
            <a:rPr lang="en-US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up to Date (09/15/2014): None</a:t>
          </a:r>
          <a:endParaRPr lang="en-US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review</a:t>
          </a:r>
          <a:r>
            <a:rPr lang="en-US" sz="16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any Addendum issued after Date 05/10/23</a:t>
          </a: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2205777</xdr:colOff>
      <xdr:row>34</xdr:row>
      <xdr:rowOff>182213</xdr:rowOff>
    </xdr:from>
    <xdr:to>
      <xdr:col>12</xdr:col>
      <xdr:colOff>228681</xdr:colOff>
      <xdr:row>48</xdr:row>
      <xdr:rowOff>22407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07239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20</xdr:row>
      <xdr:rowOff>89156</xdr:rowOff>
    </xdr:from>
    <xdr:to>
      <xdr:col>5</xdr:col>
      <xdr:colOff>2064132</xdr:colOff>
      <xdr:row>22</xdr:row>
      <xdr:rowOff>99625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5114" y="4675810"/>
          <a:ext cx="3840480" cy="37681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  <a:ea typeface="Verdana" pitchFamily="34" charset="0"/>
              <a:cs typeface="Verdana" pitchFamily="34" charset="0"/>
            </a:rPr>
            <a:t>OWNER</a:t>
          </a:r>
        </a:p>
      </xdr:txBody>
    </xdr:sp>
    <xdr:clientData/>
  </xdr:twoCellAnchor>
  <xdr:twoCellAnchor>
    <xdr:from>
      <xdr:col>5</xdr:col>
      <xdr:colOff>2205777</xdr:colOff>
      <xdr:row>20</xdr:row>
      <xdr:rowOff>93220</xdr:rowOff>
    </xdr:from>
    <xdr:to>
      <xdr:col>12</xdr:col>
      <xdr:colOff>228681</xdr:colOff>
      <xdr:row>22</xdr:row>
      <xdr:rowOff>99625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07239" y="4679874"/>
          <a:ext cx="3840480" cy="37275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</a:rPr>
            <a:t>ARCHITECT</a:t>
          </a:r>
        </a:p>
      </xdr:txBody>
    </xdr:sp>
    <xdr:clientData/>
  </xdr:twoCellAnchor>
  <xdr:twoCellAnchor>
    <xdr:from>
      <xdr:col>2</xdr:col>
      <xdr:colOff>641537</xdr:colOff>
      <xdr:row>12</xdr:row>
      <xdr:rowOff>164546</xdr:rowOff>
    </xdr:from>
    <xdr:to>
      <xdr:col>12</xdr:col>
      <xdr:colOff>219075</xdr:colOff>
      <xdr:row>16</xdr:row>
      <xdr:rowOff>154360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687" y="3307796"/>
          <a:ext cx="7464238" cy="71371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4</xdr:row>
      <xdr:rowOff>171679</xdr:rowOff>
    </xdr:from>
    <xdr:to>
      <xdr:col>12</xdr:col>
      <xdr:colOff>209550</xdr:colOff>
      <xdr:row>12</xdr:row>
      <xdr:rowOff>40266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79687" y="1809979"/>
          <a:ext cx="7454713" cy="137353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LAKEVIEW</a:t>
          </a:r>
          <a:r>
            <a:rPr lang="en-US" sz="2000" b="1" baseline="0">
              <a:solidFill>
                <a:sysClr val="windowText" lastClr="000000"/>
              </a:solidFill>
            </a:rPr>
            <a:t> SENIOR LIVING</a:t>
          </a:r>
          <a:endParaRPr lang="en-US" sz="2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119"/>
  <sheetViews>
    <sheetView showGridLines="0" tabSelected="1" view="pageBreakPreview" topLeftCell="A49" zoomScaleNormal="100" zoomScaleSheetLayoutView="100" workbookViewId="0">
      <selection activeCell="K102" activeCellId="1" sqref="K102"/>
    </sheetView>
  </sheetViews>
  <sheetFormatPr defaultColWidth="9.109375" defaultRowHeight="13.8" x14ac:dyDescent="0.3"/>
  <cols>
    <col min="1" max="1" width="2.88671875" style="6" customWidth="1"/>
    <col min="2" max="2" width="4.44140625" style="30" bestFit="1" customWidth="1"/>
    <col min="3" max="3" width="10.88671875" style="30" customWidth="1"/>
    <col min="4" max="4" width="15" style="30" customWidth="1"/>
    <col min="5" max="5" width="12.6640625" style="30" customWidth="1"/>
    <col min="6" max="6" width="52.6640625" style="6" customWidth="1"/>
    <col min="7" max="7" width="11" style="23" customWidth="1"/>
    <col min="8" max="8" width="11" style="30" hidden="1" customWidth="1"/>
    <col min="9" max="9" width="11" style="30" customWidth="1"/>
    <col min="10" max="10" width="9.6640625" style="30" customWidth="1"/>
    <col min="11" max="11" width="9.88671875" style="30" customWidth="1"/>
    <col min="12" max="12" width="10" style="30" customWidth="1"/>
    <col min="13" max="13" width="12.44140625" style="40" customWidth="1"/>
    <col min="14" max="14" width="13.88671875" style="6" customWidth="1"/>
    <col min="15" max="15" width="14.33203125" style="6" customWidth="1"/>
    <col min="16" max="16" width="14.88671875" style="6" customWidth="1"/>
    <col min="17" max="16384" width="9.109375" style="6"/>
  </cols>
  <sheetData>
    <row r="2" spans="2:12" ht="14.25" customHeight="1" x14ac:dyDescent="0.3">
      <c r="B2" s="7"/>
      <c r="C2" s="7"/>
      <c r="D2" s="7"/>
      <c r="E2" s="8"/>
      <c r="F2" s="7"/>
      <c r="G2" s="24"/>
      <c r="H2" s="7"/>
      <c r="I2" s="7"/>
      <c r="J2" s="7"/>
      <c r="K2" s="7"/>
      <c r="L2" s="7"/>
    </row>
    <row r="3" spans="2:12" ht="14.25" customHeight="1" x14ac:dyDescent="0.3">
      <c r="B3" s="7"/>
      <c r="C3" s="7"/>
      <c r="D3" s="7"/>
      <c r="E3" s="8"/>
      <c r="F3" s="7"/>
      <c r="G3" s="24"/>
      <c r="H3" s="7"/>
      <c r="I3" s="7"/>
      <c r="J3" s="7"/>
      <c r="K3" s="7"/>
      <c r="L3" s="7"/>
    </row>
    <row r="4" spans="2:12" ht="14.25" customHeight="1" x14ac:dyDescent="0.3">
      <c r="B4" s="7"/>
      <c r="C4" s="7"/>
      <c r="D4" s="7"/>
      <c r="E4" s="8"/>
      <c r="F4" s="7"/>
      <c r="G4" s="24"/>
      <c r="H4" s="7"/>
      <c r="I4" s="7"/>
      <c r="J4" s="7"/>
      <c r="K4" s="7"/>
      <c r="L4" s="7"/>
    </row>
    <row r="6" spans="2:12" x14ac:dyDescent="0.3">
      <c r="B6" s="8"/>
      <c r="C6" s="8"/>
      <c r="D6" s="8"/>
      <c r="E6" s="8"/>
      <c r="F6" s="9"/>
      <c r="G6" s="24"/>
      <c r="H6" s="8"/>
      <c r="I6" s="8"/>
      <c r="J6" s="8"/>
      <c r="K6" s="8"/>
      <c r="L6" s="8"/>
    </row>
    <row r="7" spans="2:12" x14ac:dyDescent="0.3">
      <c r="B7" s="8"/>
      <c r="C7" s="8"/>
      <c r="D7" s="8"/>
      <c r="E7" s="8"/>
      <c r="F7" s="9"/>
      <c r="G7" s="24"/>
      <c r="H7" s="8"/>
      <c r="I7" s="8"/>
      <c r="J7" s="8"/>
      <c r="K7" s="8"/>
      <c r="L7" s="8"/>
    </row>
    <row r="8" spans="2:12" x14ac:dyDescent="0.3">
      <c r="B8" s="8"/>
      <c r="C8" s="8"/>
      <c r="D8" s="8"/>
      <c r="E8" s="8"/>
      <c r="F8" s="9"/>
      <c r="G8" s="24"/>
      <c r="H8" s="8"/>
      <c r="I8" s="8"/>
      <c r="J8" s="8"/>
      <c r="K8" s="8"/>
      <c r="L8" s="8"/>
    </row>
    <row r="11" spans="2:12" ht="14.25" customHeight="1" x14ac:dyDescent="0.3">
      <c r="F11" s="9"/>
    </row>
    <row r="12" spans="2:12" ht="14.25" customHeight="1" x14ac:dyDescent="0.3"/>
    <row r="13" spans="2:12" ht="14.25" customHeight="1" x14ac:dyDescent="0.3"/>
    <row r="14" spans="2:12" ht="14.25" customHeight="1" x14ac:dyDescent="0.3"/>
    <row r="15" spans="2:12" ht="14.25" customHeight="1" x14ac:dyDescent="0.3">
      <c r="F15" s="10"/>
    </row>
    <row r="16" spans="2:12" ht="14.25" customHeight="1" x14ac:dyDescent="0.3">
      <c r="F16" s="10"/>
    </row>
    <row r="17" spans="6:6" ht="14.25" customHeight="1" x14ac:dyDescent="0.3">
      <c r="F17" s="10"/>
    </row>
    <row r="18" spans="6:6" ht="14.25" customHeight="1" x14ac:dyDescent="0.3">
      <c r="F18" s="10"/>
    </row>
    <row r="19" spans="6:6" ht="15" customHeight="1" x14ac:dyDescent="0.3">
      <c r="F19" s="10"/>
    </row>
    <row r="50" spans="2:16" x14ac:dyDescent="0.3">
      <c r="D50" s="11" t="s">
        <v>14</v>
      </c>
      <c r="E50" s="149" t="s">
        <v>69</v>
      </c>
      <c r="F50" s="149"/>
    </row>
    <row r="51" spans="2:16" x14ac:dyDescent="0.3">
      <c r="D51" s="12"/>
    </row>
    <row r="52" spans="2:16" x14ac:dyDescent="0.3">
      <c r="D52" s="13" t="s">
        <v>12</v>
      </c>
      <c r="E52" s="149" t="s">
        <v>11</v>
      </c>
      <c r="F52" s="149"/>
    </row>
    <row r="57" spans="2:16" ht="14.4" thickBot="1" x14ac:dyDescent="0.35"/>
    <row r="58" spans="2:16" ht="13.95" customHeight="1" x14ac:dyDescent="0.3">
      <c r="B58" s="145" t="s">
        <v>0</v>
      </c>
      <c r="C58" s="147" t="s">
        <v>10</v>
      </c>
      <c r="D58" s="143" t="s">
        <v>3</v>
      </c>
      <c r="E58" s="143" t="s">
        <v>1</v>
      </c>
      <c r="F58" s="143" t="s">
        <v>9</v>
      </c>
      <c r="G58" s="141" t="s">
        <v>2</v>
      </c>
      <c r="H58" s="143" t="s">
        <v>8</v>
      </c>
      <c r="I58" s="143" t="s">
        <v>13</v>
      </c>
      <c r="J58" s="143" t="s">
        <v>24</v>
      </c>
      <c r="K58" s="143"/>
      <c r="L58" s="143"/>
      <c r="M58" s="132" t="s">
        <v>28</v>
      </c>
      <c r="N58" s="132" t="s">
        <v>31</v>
      </c>
      <c r="O58" s="137" t="s">
        <v>32</v>
      </c>
      <c r="P58" s="139" t="s">
        <v>25</v>
      </c>
    </row>
    <row r="59" spans="2:16" ht="28.2" thickBot="1" x14ac:dyDescent="0.35">
      <c r="B59" s="146"/>
      <c r="C59" s="148"/>
      <c r="D59" s="144"/>
      <c r="E59" s="144"/>
      <c r="F59" s="144"/>
      <c r="G59" s="142"/>
      <c r="H59" s="144"/>
      <c r="I59" s="144"/>
      <c r="J59" s="96" t="s">
        <v>26</v>
      </c>
      <c r="K59" s="96" t="s">
        <v>30</v>
      </c>
      <c r="L59" s="97" t="s">
        <v>29</v>
      </c>
      <c r="M59" s="133"/>
      <c r="N59" s="133"/>
      <c r="O59" s="138"/>
      <c r="P59" s="140"/>
    </row>
    <row r="60" spans="2:16" x14ac:dyDescent="0.3">
      <c r="B60" s="50"/>
      <c r="C60" s="51"/>
      <c r="D60" s="52"/>
      <c r="E60" s="53">
        <v>10000</v>
      </c>
      <c r="F60" s="2" t="s">
        <v>6</v>
      </c>
      <c r="G60" s="54"/>
      <c r="H60" s="51"/>
      <c r="I60" s="51"/>
      <c r="J60" s="51"/>
      <c r="K60" s="51"/>
      <c r="L60" s="51"/>
      <c r="M60" s="55"/>
      <c r="N60" s="55"/>
      <c r="O60" s="55"/>
      <c r="P60" s="56"/>
    </row>
    <row r="61" spans="2:16" x14ac:dyDescent="0.3">
      <c r="B61" s="36" t="str">
        <f>IF(TRIM(G61)&lt;&gt;"",COUNTA($G$61:G61)&amp;"","")</f>
        <v>1</v>
      </c>
      <c r="C61" s="94"/>
      <c r="D61" s="94"/>
      <c r="E61" s="43"/>
      <c r="F61" s="14" t="s">
        <v>40</v>
      </c>
      <c r="G61" s="26">
        <v>1</v>
      </c>
      <c r="H61" s="37"/>
      <c r="I61" s="94" t="s">
        <v>4</v>
      </c>
      <c r="J61" s="44"/>
      <c r="K61" s="44"/>
      <c r="L61" s="45"/>
      <c r="M61" s="57"/>
      <c r="N61" s="44"/>
      <c r="O61" s="45"/>
      <c r="P61" s="129"/>
    </row>
    <row r="62" spans="2:16" x14ac:dyDescent="0.3">
      <c r="B62" s="36" t="str">
        <f>IF(TRIM(G62)&lt;&gt;"",COUNTA($G$61:G62)&amp;"","")</f>
        <v>2</v>
      </c>
      <c r="C62" s="94"/>
      <c r="D62" s="94"/>
      <c r="E62" s="43"/>
      <c r="F62" s="14" t="s">
        <v>19</v>
      </c>
      <c r="G62" s="26">
        <v>1</v>
      </c>
      <c r="H62" s="46"/>
      <c r="I62" s="94" t="s">
        <v>4</v>
      </c>
      <c r="J62" s="44"/>
      <c r="K62" s="44"/>
      <c r="L62" s="45"/>
      <c r="M62" s="57"/>
      <c r="N62" s="44"/>
      <c r="O62" s="45"/>
      <c r="P62" s="130"/>
    </row>
    <row r="63" spans="2:16" s="21" customFormat="1" x14ac:dyDescent="0.3">
      <c r="B63" s="36" t="str">
        <f>IF(TRIM(G63)&lt;&gt;"",COUNTA($G$61:G63)&amp;"","")</f>
        <v>3</v>
      </c>
      <c r="C63" s="94"/>
      <c r="D63" s="94"/>
      <c r="E63" s="43"/>
      <c r="F63" s="14" t="s">
        <v>5</v>
      </c>
      <c r="G63" s="26">
        <v>1</v>
      </c>
      <c r="H63" s="47"/>
      <c r="I63" s="94" t="s">
        <v>4</v>
      </c>
      <c r="J63" s="44"/>
      <c r="K63" s="44"/>
      <c r="L63" s="45"/>
      <c r="M63" s="57"/>
      <c r="N63" s="44"/>
      <c r="O63" s="45"/>
      <c r="P63" s="130"/>
    </row>
    <row r="64" spans="2:16" x14ac:dyDescent="0.3">
      <c r="B64" s="36" t="str">
        <f>IF(TRIM(G64)&lt;&gt;"",COUNTA($G$61:G64)&amp;"","")</f>
        <v>4</v>
      </c>
      <c r="C64" s="94"/>
      <c r="D64" s="94"/>
      <c r="E64" s="43"/>
      <c r="F64" s="14" t="s">
        <v>20</v>
      </c>
      <c r="G64" s="26">
        <v>1</v>
      </c>
      <c r="H64" s="47"/>
      <c r="I64" s="94" t="s">
        <v>4</v>
      </c>
      <c r="J64" s="44"/>
      <c r="K64" s="44"/>
      <c r="L64" s="45"/>
      <c r="M64" s="57"/>
      <c r="N64" s="44"/>
      <c r="O64" s="45"/>
      <c r="P64" s="130"/>
    </row>
    <row r="65" spans="2:19" x14ac:dyDescent="0.3">
      <c r="B65" s="36" t="str">
        <f>IF(TRIM(G65)&lt;&gt;"",COUNTA($G$61:G65)&amp;"","")</f>
        <v>5</v>
      </c>
      <c r="C65" s="94"/>
      <c r="D65" s="94"/>
      <c r="E65" s="43"/>
      <c r="F65" s="14" t="s">
        <v>21</v>
      </c>
      <c r="G65" s="26">
        <v>1</v>
      </c>
      <c r="H65" s="47"/>
      <c r="I65" s="94" t="s">
        <v>4</v>
      </c>
      <c r="J65" s="44"/>
      <c r="K65" s="44"/>
      <c r="L65" s="45"/>
      <c r="M65" s="57"/>
      <c r="N65" s="44"/>
      <c r="O65" s="45"/>
      <c r="P65" s="130"/>
    </row>
    <row r="66" spans="2:19" x14ac:dyDescent="0.3">
      <c r="B66" s="36" t="str">
        <f>IF(TRIM(G66)&lt;&gt;"",COUNTA($G$61:G66)&amp;"","")</f>
        <v>6</v>
      </c>
      <c r="C66" s="94"/>
      <c r="D66" s="94"/>
      <c r="E66" s="43"/>
      <c r="F66" s="14" t="s">
        <v>22</v>
      </c>
      <c r="G66" s="26">
        <v>1</v>
      </c>
      <c r="H66" s="47"/>
      <c r="I66" s="94" t="s">
        <v>4</v>
      </c>
      <c r="J66" s="44"/>
      <c r="K66" s="44"/>
      <c r="L66" s="45"/>
      <c r="M66" s="57"/>
      <c r="N66" s="44"/>
      <c r="O66" s="45"/>
      <c r="P66" s="130"/>
    </row>
    <row r="67" spans="2:19" x14ac:dyDescent="0.3">
      <c r="B67" s="36" t="str">
        <f>IF(TRIM(G67)&lt;&gt;"",COUNTA($G$61:G67)&amp;"","")</f>
        <v>7</v>
      </c>
      <c r="C67" s="94"/>
      <c r="D67" s="94"/>
      <c r="E67" s="43"/>
      <c r="F67" s="14" t="s">
        <v>23</v>
      </c>
      <c r="G67" s="26">
        <v>1</v>
      </c>
      <c r="H67" s="47"/>
      <c r="I67" s="94" t="s">
        <v>4</v>
      </c>
      <c r="J67" s="44"/>
      <c r="K67" s="44"/>
      <c r="L67" s="45"/>
      <c r="M67" s="57"/>
      <c r="N67" s="44"/>
      <c r="O67" s="45"/>
      <c r="P67" s="130"/>
      <c r="S67" s="32"/>
    </row>
    <row r="68" spans="2:19" x14ac:dyDescent="0.3">
      <c r="B68" s="36" t="str">
        <f>IF(TRIM(G68)&lt;&gt;"",COUNTA($G$61:G68)&amp;"","")</f>
        <v>8</v>
      </c>
      <c r="C68" s="94"/>
      <c r="D68" s="94"/>
      <c r="E68" s="43"/>
      <c r="F68" s="14" t="s">
        <v>15</v>
      </c>
      <c r="G68" s="26">
        <v>1</v>
      </c>
      <c r="H68" s="47"/>
      <c r="I68" s="94" t="s">
        <v>4</v>
      </c>
      <c r="J68" s="44"/>
      <c r="K68" s="44"/>
      <c r="L68" s="45"/>
      <c r="M68" s="57"/>
      <c r="N68" s="44"/>
      <c r="O68" s="45"/>
      <c r="P68" s="131"/>
    </row>
    <row r="69" spans="2:19" ht="14.4" thickBot="1" x14ac:dyDescent="0.35">
      <c r="B69" s="36" t="str">
        <f>IF(TRIM(G69)&lt;&gt;"",COUNTA($G$61:G69)&amp;"","")</f>
        <v/>
      </c>
      <c r="C69" s="93"/>
      <c r="D69" s="93"/>
      <c r="E69" s="2"/>
      <c r="F69" s="15" t="s">
        <v>7</v>
      </c>
      <c r="G69" s="27"/>
      <c r="H69" s="16"/>
      <c r="I69" s="16"/>
      <c r="J69" s="17"/>
      <c r="K69" s="17"/>
      <c r="L69" s="17"/>
      <c r="M69" s="58"/>
      <c r="N69" s="17"/>
      <c r="O69" s="17"/>
      <c r="P69" s="42"/>
    </row>
    <row r="70" spans="2:19" x14ac:dyDescent="0.3">
      <c r="B70" s="36" t="str">
        <f>IF(TRIM(G70)&lt;&gt;"",COUNTA($G$61:G70)&amp;"","")</f>
        <v/>
      </c>
      <c r="C70" s="93"/>
      <c r="D70" s="93"/>
      <c r="E70" s="2"/>
      <c r="F70" s="2"/>
      <c r="G70" s="28"/>
      <c r="H70" s="18"/>
      <c r="I70" s="18"/>
      <c r="J70" s="19"/>
      <c r="K70" s="19"/>
      <c r="L70" s="19"/>
      <c r="M70" s="59"/>
      <c r="N70" s="19"/>
      <c r="O70" s="19"/>
      <c r="P70" s="48"/>
    </row>
    <row r="71" spans="2:19" x14ac:dyDescent="0.3">
      <c r="B71" s="62" t="str">
        <f>IF(TRIM(G71)&lt;&gt;"",COUNTA($G$61:G71)&amp;"","")</f>
        <v/>
      </c>
      <c r="C71" s="92"/>
      <c r="D71" s="92"/>
      <c r="E71" s="84"/>
      <c r="F71" s="2"/>
      <c r="G71" s="29"/>
      <c r="H71" s="2"/>
      <c r="I71" s="2"/>
      <c r="J71" s="20"/>
      <c r="K71" s="20"/>
      <c r="L71" s="20"/>
      <c r="M71" s="60"/>
      <c r="N71" s="20"/>
      <c r="O71" s="20"/>
      <c r="P71" s="49"/>
    </row>
    <row r="72" spans="2:19" s="32" customFormat="1" x14ac:dyDescent="0.3">
      <c r="B72" s="82" t="str">
        <f>IF(TRIM(G72)&lt;&gt;"",COUNTA($G$61:G72)&amp;"","")</f>
        <v/>
      </c>
      <c r="C72" s="79"/>
      <c r="D72" s="79"/>
      <c r="E72" s="83"/>
      <c r="F72" s="125" t="s">
        <v>80</v>
      </c>
      <c r="G72" s="78"/>
      <c r="H72" s="79"/>
      <c r="I72" s="79"/>
      <c r="J72" s="79"/>
      <c r="K72" s="79"/>
      <c r="L72" s="79"/>
      <c r="M72" s="80"/>
      <c r="N72" s="79"/>
      <c r="O72" s="79"/>
      <c r="P72" s="81"/>
    </row>
    <row r="73" spans="2:19" s="32" customFormat="1" x14ac:dyDescent="0.3">
      <c r="B73" s="82" t="str">
        <f>IF(TRIM(G73)&lt;&gt;"",COUNTA($G$61:G73)&amp;"","")</f>
        <v/>
      </c>
      <c r="C73" s="79"/>
      <c r="D73" s="83"/>
      <c r="E73" s="85">
        <v>90000</v>
      </c>
      <c r="F73" s="2" t="s">
        <v>36</v>
      </c>
      <c r="G73" s="78"/>
      <c r="H73" s="79"/>
      <c r="I73" s="79"/>
      <c r="J73" s="79"/>
      <c r="K73" s="79"/>
      <c r="L73" s="79"/>
      <c r="M73" s="80"/>
      <c r="N73" s="79"/>
      <c r="O73" s="79"/>
      <c r="P73" s="81"/>
    </row>
    <row r="74" spans="2:19" s="32" customFormat="1" x14ac:dyDescent="0.3">
      <c r="B74" s="114" t="str">
        <f>IF(TRIM(G74)&lt;&gt;"",COUNTA($G$61:G74)&amp;"","")</f>
        <v>9</v>
      </c>
      <c r="C74" s="126"/>
      <c r="D74" s="126"/>
      <c r="E74" s="126"/>
      <c r="F74" s="38" t="s">
        <v>67</v>
      </c>
      <c r="G74" s="25">
        <v>3159</v>
      </c>
      <c r="H74" s="3"/>
      <c r="I74" s="3" t="s">
        <v>66</v>
      </c>
      <c r="J74" s="98"/>
      <c r="K74" s="100"/>
      <c r="L74" s="89"/>
      <c r="M74" s="90"/>
      <c r="N74" s="88"/>
      <c r="O74" s="89"/>
      <c r="P74" s="41"/>
    </row>
    <row r="75" spans="2:19" s="32" customFormat="1" x14ac:dyDescent="0.3">
      <c r="B75" s="114" t="str">
        <f>IF(TRIM(G75)&lt;&gt;"",COUNTA($G$61:G75)&amp;"","")</f>
        <v>10</v>
      </c>
      <c r="C75" s="127"/>
      <c r="D75" s="127"/>
      <c r="E75" s="127"/>
      <c r="F75" s="38" t="s">
        <v>64</v>
      </c>
      <c r="G75" s="25">
        <v>116876</v>
      </c>
      <c r="H75" s="3"/>
      <c r="I75" s="3" t="s">
        <v>35</v>
      </c>
      <c r="J75" s="98"/>
      <c r="K75" s="100"/>
      <c r="L75" s="89"/>
      <c r="M75" s="90"/>
      <c r="N75" s="88"/>
      <c r="O75" s="89"/>
      <c r="P75" s="41"/>
    </row>
    <row r="76" spans="2:19" s="32" customFormat="1" x14ac:dyDescent="0.3">
      <c r="B76" s="114" t="str">
        <f>IF(TRIM(G76)&lt;&gt;"",COUNTA($G$61:G76)&amp;"","")</f>
        <v>11</v>
      </c>
      <c r="C76" s="127"/>
      <c r="D76" s="127"/>
      <c r="E76" s="127"/>
      <c r="F76" s="38" t="s">
        <v>65</v>
      </c>
      <c r="G76" s="25">
        <v>631758</v>
      </c>
      <c r="H76" s="3"/>
      <c r="I76" s="3" t="s">
        <v>33</v>
      </c>
      <c r="J76" s="98"/>
      <c r="K76" s="100"/>
      <c r="L76" s="89"/>
      <c r="M76" s="90"/>
      <c r="N76" s="88"/>
      <c r="O76" s="89"/>
      <c r="P76" s="41"/>
    </row>
    <row r="77" spans="2:19" s="32" customFormat="1" x14ac:dyDescent="0.3">
      <c r="B77" s="82" t="str">
        <f>IF(TRIM(G77)&lt;&gt;"",COUNTA($G$61:G77)&amp;"","")</f>
        <v/>
      </c>
      <c r="C77" s="79"/>
      <c r="D77" s="83"/>
      <c r="E77" s="85">
        <v>92600</v>
      </c>
      <c r="F77" s="99" t="s">
        <v>37</v>
      </c>
      <c r="G77" s="78"/>
      <c r="H77" s="79"/>
      <c r="I77" s="79"/>
      <c r="J77" s="79"/>
      <c r="K77" s="79"/>
      <c r="L77" s="79"/>
      <c r="M77" s="80"/>
      <c r="N77" s="79"/>
      <c r="O77" s="79"/>
      <c r="P77" s="81"/>
    </row>
    <row r="78" spans="2:19" s="32" customFormat="1" x14ac:dyDescent="0.3">
      <c r="B78" s="114" t="str">
        <f>IF(TRIM(G78)&lt;&gt;"",COUNTA($G$61:G78)&amp;"","")</f>
        <v/>
      </c>
      <c r="C78" s="124"/>
      <c r="D78" s="124"/>
      <c r="E78" s="124"/>
      <c r="F78" s="125" t="s">
        <v>41</v>
      </c>
      <c r="G78" s="25"/>
      <c r="H78" s="3"/>
      <c r="I78" s="3"/>
      <c r="J78" s="98"/>
      <c r="K78" s="88"/>
      <c r="L78" s="89"/>
      <c r="M78" s="101"/>
      <c r="N78" s="88"/>
      <c r="O78" s="89"/>
      <c r="P78" s="41"/>
    </row>
    <row r="79" spans="2:19" s="32" customFormat="1" x14ac:dyDescent="0.3">
      <c r="B79" s="117" t="str">
        <f>IF(TRIM(G79)&lt;&gt;"",COUNTA($G$61:G79)&amp;"","")</f>
        <v/>
      </c>
      <c r="C79" s="126" t="s">
        <v>70</v>
      </c>
      <c r="D79" s="126" t="s">
        <v>71</v>
      </c>
      <c r="E79" s="126"/>
      <c r="F79" s="86" t="s">
        <v>54</v>
      </c>
      <c r="G79" s="25"/>
      <c r="H79" s="3"/>
      <c r="I79" s="3"/>
      <c r="J79" s="87"/>
      <c r="K79" s="88"/>
      <c r="L79" s="89"/>
      <c r="M79" s="90"/>
      <c r="N79" s="88"/>
      <c r="O79" s="89"/>
      <c r="P79" s="41"/>
    </row>
    <row r="80" spans="2:19" s="32" customFormat="1" ht="15.6" x14ac:dyDescent="0.3">
      <c r="B80" s="117" t="str">
        <f>IF(TRIM(G80)&lt;&gt;"",COUNTA($G$61:G80)&amp;"","")</f>
        <v>12</v>
      </c>
      <c r="C80" s="127"/>
      <c r="D80" s="127"/>
      <c r="E80" s="127"/>
      <c r="F80" s="109" t="s">
        <v>55</v>
      </c>
      <c r="G80" s="112">
        <v>14660</v>
      </c>
      <c r="H80" s="122">
        <f>(145.34*4)+(3489.87*4)+118</f>
        <v>14658.84</v>
      </c>
      <c r="I80" s="113" t="s">
        <v>34</v>
      </c>
      <c r="J80" s="87"/>
      <c r="K80" s="88"/>
      <c r="L80" s="89"/>
      <c r="M80" s="90"/>
      <c r="N80" s="88"/>
      <c r="O80" s="89"/>
      <c r="P80" s="41"/>
    </row>
    <row r="81" spans="2:16" s="32" customFormat="1" ht="31.2" x14ac:dyDescent="0.3">
      <c r="B81" s="117" t="str">
        <f>IF(TRIM(G81)&lt;&gt;"",COUNTA($G$61:G81)&amp;"","")</f>
        <v>13</v>
      </c>
      <c r="C81" s="128"/>
      <c r="D81" s="127"/>
      <c r="E81" s="127"/>
      <c r="F81" s="109" t="s">
        <v>56</v>
      </c>
      <c r="G81" s="112">
        <v>290</v>
      </c>
      <c r="H81" s="122">
        <f>72.58*4</f>
        <v>290.32</v>
      </c>
      <c r="I81" s="113" t="s">
        <v>34</v>
      </c>
      <c r="J81" s="98"/>
      <c r="K81" s="88"/>
      <c r="L81" s="89"/>
      <c r="M81" s="101"/>
      <c r="N81" s="89"/>
      <c r="O81" s="89"/>
      <c r="P81" s="41"/>
    </row>
    <row r="82" spans="2:16" s="32" customFormat="1" x14ac:dyDescent="0.3">
      <c r="B82" s="117" t="str">
        <f>IF(TRIM(G82)&lt;&gt;"",COUNTA($G$61:G82)&amp;"","")</f>
        <v/>
      </c>
      <c r="C82" s="126" t="s">
        <v>70</v>
      </c>
      <c r="D82" s="126" t="s">
        <v>71</v>
      </c>
      <c r="E82" s="126"/>
      <c r="F82" s="86" t="s">
        <v>42</v>
      </c>
      <c r="G82" s="25"/>
      <c r="H82" s="3"/>
      <c r="I82" s="3"/>
      <c r="J82" s="87"/>
      <c r="K82" s="88"/>
      <c r="L82" s="89"/>
      <c r="M82" s="90"/>
      <c r="N82" s="88"/>
      <c r="O82" s="89"/>
      <c r="P82" s="41"/>
    </row>
    <row r="83" spans="2:16" s="32" customFormat="1" x14ac:dyDescent="0.3">
      <c r="B83" s="117" t="str">
        <f>IF(TRIM(G83)&lt;&gt;"",COUNTA($G$61:G83)&amp;"","")</f>
        <v>14</v>
      </c>
      <c r="C83" s="127"/>
      <c r="D83" s="127"/>
      <c r="E83" s="127"/>
      <c r="F83" s="109" t="s">
        <v>43</v>
      </c>
      <c r="G83" s="112">
        <v>2682</v>
      </c>
      <c r="H83" s="122"/>
      <c r="I83" s="113" t="s">
        <v>34</v>
      </c>
      <c r="J83" s="98"/>
      <c r="K83" s="88"/>
      <c r="L83" s="89"/>
      <c r="M83" s="101"/>
      <c r="N83" s="89"/>
      <c r="O83" s="89"/>
      <c r="P83" s="41"/>
    </row>
    <row r="84" spans="2:16" s="32" customFormat="1" x14ac:dyDescent="0.3">
      <c r="B84" s="117" t="str">
        <f>IF(TRIM(G84)&lt;&gt;"",COUNTA($G$61:G84)&amp;"","")</f>
        <v/>
      </c>
      <c r="C84" s="126" t="s">
        <v>70</v>
      </c>
      <c r="D84" s="126" t="s">
        <v>71</v>
      </c>
      <c r="E84" s="126"/>
      <c r="F84" s="86" t="s">
        <v>44</v>
      </c>
      <c r="G84" s="25"/>
      <c r="H84" s="3"/>
      <c r="I84" s="3"/>
      <c r="J84" s="87"/>
      <c r="K84" s="88"/>
      <c r="L84" s="89"/>
      <c r="M84" s="90"/>
      <c r="N84" s="88"/>
      <c r="O84" s="89"/>
      <c r="P84" s="41"/>
    </row>
    <row r="85" spans="2:16" s="32" customFormat="1" x14ac:dyDescent="0.3">
      <c r="B85" s="117" t="str">
        <f>IF(TRIM(G85)&lt;&gt;"",COUNTA($G$61:G85)&amp;"","")</f>
        <v>15</v>
      </c>
      <c r="C85" s="127"/>
      <c r="D85" s="127"/>
      <c r="E85" s="127"/>
      <c r="F85" s="109" t="s">
        <v>45</v>
      </c>
      <c r="G85" s="112">
        <v>4552</v>
      </c>
      <c r="H85" s="122">
        <f>117.23*38.83</f>
        <v>4552.0409</v>
      </c>
      <c r="I85" s="113" t="s">
        <v>34</v>
      </c>
      <c r="J85" s="98"/>
      <c r="K85" s="88"/>
      <c r="L85" s="89"/>
      <c r="M85" s="101"/>
      <c r="N85" s="89"/>
      <c r="O85" s="89"/>
      <c r="P85" s="41"/>
    </row>
    <row r="86" spans="2:16" s="32" customFormat="1" x14ac:dyDescent="0.3">
      <c r="B86" s="117" t="str">
        <f>IF(TRIM(G86)&lt;&gt;"",COUNTA($G$61:G86)&amp;"","")</f>
        <v/>
      </c>
      <c r="C86" s="126" t="s">
        <v>72</v>
      </c>
      <c r="D86" s="126"/>
      <c r="E86" s="126"/>
      <c r="F86" s="86" t="s">
        <v>46</v>
      </c>
      <c r="G86" s="25"/>
      <c r="H86" s="3"/>
      <c r="I86" s="3"/>
      <c r="J86" s="87"/>
      <c r="K86" s="88"/>
      <c r="L86" s="89"/>
      <c r="M86" s="90"/>
      <c r="N86" s="88"/>
      <c r="O86" s="89"/>
      <c r="P86" s="41"/>
    </row>
    <row r="87" spans="2:16" s="32" customFormat="1" ht="27.6" x14ac:dyDescent="0.3">
      <c r="B87" s="117" t="str">
        <f>IF(TRIM(G87)&lt;&gt;"",COUNTA($G$61:G87)&amp;"","")</f>
        <v>16</v>
      </c>
      <c r="C87" s="127"/>
      <c r="D87" s="127"/>
      <c r="E87" s="127"/>
      <c r="F87" s="109" t="s">
        <v>68</v>
      </c>
      <c r="G87" s="112">
        <v>1983</v>
      </c>
      <c r="H87" s="122"/>
      <c r="I87" s="113" t="s">
        <v>34</v>
      </c>
      <c r="J87" s="98"/>
      <c r="K87" s="88"/>
      <c r="L87" s="89"/>
      <c r="M87" s="101"/>
      <c r="N87" s="89"/>
      <c r="O87" s="89"/>
      <c r="P87" s="41"/>
    </row>
    <row r="88" spans="2:16" s="32" customFormat="1" x14ac:dyDescent="0.3">
      <c r="B88" s="117" t="str">
        <f>IF(TRIM(G88)&lt;&gt;"",COUNTA($G$61:G88)&amp;"","")</f>
        <v/>
      </c>
      <c r="C88" s="126" t="s">
        <v>72</v>
      </c>
      <c r="D88" s="126" t="s">
        <v>73</v>
      </c>
      <c r="E88" s="126"/>
      <c r="F88" s="86" t="s">
        <v>48</v>
      </c>
      <c r="G88" s="25"/>
      <c r="H88" s="3"/>
      <c r="I88" s="3"/>
      <c r="J88" s="87"/>
      <c r="K88" s="88"/>
      <c r="L88" s="89"/>
      <c r="M88" s="90"/>
      <c r="N88" s="88"/>
      <c r="O88" s="89"/>
      <c r="P88" s="41"/>
    </row>
    <row r="89" spans="2:16" s="32" customFormat="1" ht="27.6" x14ac:dyDescent="0.3">
      <c r="B89" s="117" t="str">
        <f>IF(TRIM(G89)&lt;&gt;"",COUNTA($G$61:G89)&amp;"","")</f>
        <v>17</v>
      </c>
      <c r="C89" s="127"/>
      <c r="D89" s="127"/>
      <c r="E89" s="127"/>
      <c r="F89" s="109" t="s">
        <v>49</v>
      </c>
      <c r="G89" s="112">
        <v>5457</v>
      </c>
      <c r="H89" s="122">
        <f>67.37*40.5*2</f>
        <v>5456.97</v>
      </c>
      <c r="I89" s="113" t="s">
        <v>34</v>
      </c>
      <c r="J89" s="98"/>
      <c r="K89" s="88"/>
      <c r="L89" s="89"/>
      <c r="M89" s="101"/>
      <c r="N89" s="89"/>
      <c r="O89" s="89"/>
      <c r="P89" s="41"/>
    </row>
    <row r="90" spans="2:16" s="32" customFormat="1" x14ac:dyDescent="0.3">
      <c r="B90" s="117" t="str">
        <f>IF(TRIM(G90)&lt;&gt;"",COUNTA($G$61:G90)&amp;"","")</f>
        <v/>
      </c>
      <c r="C90" s="126" t="s">
        <v>70</v>
      </c>
      <c r="D90" s="126" t="s">
        <v>74</v>
      </c>
      <c r="E90" s="126"/>
      <c r="F90" s="86" t="s">
        <v>50</v>
      </c>
      <c r="G90" s="25"/>
      <c r="H90" s="3"/>
      <c r="I90" s="3"/>
      <c r="J90" s="87"/>
      <c r="K90" s="88"/>
      <c r="L90" s="89"/>
      <c r="M90" s="90"/>
      <c r="N90" s="88"/>
      <c r="O90" s="89"/>
      <c r="P90" s="41"/>
    </row>
    <row r="91" spans="2:16" s="32" customFormat="1" x14ac:dyDescent="0.3">
      <c r="B91" s="117" t="str">
        <f>IF(TRIM(G91)&lt;&gt;"",COUNTA($G$61:G91)&amp;"","")</f>
        <v>18</v>
      </c>
      <c r="C91" s="127"/>
      <c r="D91" s="127"/>
      <c r="E91" s="127"/>
      <c r="F91" s="109" t="s">
        <v>47</v>
      </c>
      <c r="G91" s="112">
        <v>39430</v>
      </c>
      <c r="H91" s="122">
        <f>985.72*10*4*1</f>
        <v>39428.800000000003</v>
      </c>
      <c r="I91" s="113" t="s">
        <v>34</v>
      </c>
      <c r="J91" s="98"/>
      <c r="K91" s="88"/>
      <c r="L91" s="89"/>
      <c r="M91" s="101"/>
      <c r="N91" s="89"/>
      <c r="O91" s="89"/>
      <c r="P91" s="41"/>
    </row>
    <row r="92" spans="2:16" s="32" customFormat="1" x14ac:dyDescent="0.3">
      <c r="B92" s="117" t="str">
        <f>IF(TRIM(G92)&lt;&gt;"",COUNTA($G$61:G92)&amp;"","")</f>
        <v/>
      </c>
      <c r="C92" s="126" t="s">
        <v>70</v>
      </c>
      <c r="D92" s="126" t="s">
        <v>75</v>
      </c>
      <c r="E92" s="126"/>
      <c r="F92" s="86" t="s">
        <v>51</v>
      </c>
      <c r="G92" s="25"/>
      <c r="H92" s="3"/>
      <c r="I92" s="3"/>
      <c r="J92" s="87"/>
      <c r="K92" s="88"/>
      <c r="L92" s="89"/>
      <c r="M92" s="90"/>
      <c r="N92" s="88"/>
      <c r="O92" s="89"/>
      <c r="P92" s="41"/>
    </row>
    <row r="93" spans="2:16" s="32" customFormat="1" x14ac:dyDescent="0.3">
      <c r="B93" s="117" t="str">
        <f>IF(TRIM(G93)&lt;&gt;"",COUNTA($G$61:G93)&amp;"","")</f>
        <v>19</v>
      </c>
      <c r="C93" s="127"/>
      <c r="D93" s="127"/>
      <c r="E93" s="127"/>
      <c r="F93" s="109" t="s">
        <v>47</v>
      </c>
      <c r="G93" s="112">
        <v>24135</v>
      </c>
      <c r="H93" s="122">
        <f>670.4*9*4*1</f>
        <v>24134.399999999998</v>
      </c>
      <c r="I93" s="113" t="s">
        <v>34</v>
      </c>
      <c r="J93" s="98"/>
      <c r="K93" s="88"/>
      <c r="L93" s="89"/>
      <c r="M93" s="101"/>
      <c r="N93" s="89"/>
      <c r="O93" s="89"/>
      <c r="P93" s="41"/>
    </row>
    <row r="94" spans="2:16" s="32" customFormat="1" x14ac:dyDescent="0.3">
      <c r="B94" s="117" t="str">
        <f>IF(TRIM(G94)&lt;&gt;"",COUNTA($G$61:G94)&amp;"","")</f>
        <v/>
      </c>
      <c r="C94" s="126" t="s">
        <v>70</v>
      </c>
      <c r="D94" s="126" t="s">
        <v>76</v>
      </c>
      <c r="E94" s="126"/>
      <c r="F94" s="86" t="s">
        <v>52</v>
      </c>
      <c r="G94" s="25"/>
      <c r="H94" s="3"/>
      <c r="I94" s="3"/>
      <c r="J94" s="87"/>
      <c r="K94" s="88"/>
      <c r="L94" s="89"/>
      <c r="M94" s="90"/>
      <c r="N94" s="88"/>
      <c r="O94" s="89"/>
      <c r="P94" s="41"/>
    </row>
    <row r="95" spans="2:16" s="32" customFormat="1" x14ac:dyDescent="0.3">
      <c r="B95" s="117" t="str">
        <f>IF(TRIM(G95)&lt;&gt;"",COUNTA($G$61:G95)&amp;"","")</f>
        <v>20</v>
      </c>
      <c r="C95" s="127"/>
      <c r="D95" s="127"/>
      <c r="E95" s="127"/>
      <c r="F95" s="109" t="s">
        <v>53</v>
      </c>
      <c r="G95" s="112">
        <v>27375</v>
      </c>
      <c r="H95" s="122">
        <f>380.22*9*4*2</f>
        <v>27375.840000000004</v>
      </c>
      <c r="I95" s="113" t="s">
        <v>34</v>
      </c>
      <c r="J95" s="98"/>
      <c r="K95" s="88"/>
      <c r="L95" s="89"/>
      <c r="M95" s="101"/>
      <c r="N95" s="89"/>
      <c r="O95" s="89"/>
      <c r="P95" s="41"/>
    </row>
    <row r="96" spans="2:16" s="32" customFormat="1" x14ac:dyDescent="0.3">
      <c r="B96" s="117" t="str">
        <f>IF(TRIM(G96)&lt;&gt;"",COUNTA($G$61:G96)&amp;"","")</f>
        <v/>
      </c>
      <c r="C96" s="126"/>
      <c r="D96" s="126"/>
      <c r="E96" s="126"/>
      <c r="F96" s="86" t="s">
        <v>60</v>
      </c>
      <c r="G96" s="25"/>
      <c r="H96" s="3"/>
      <c r="I96" s="3"/>
      <c r="J96" s="87"/>
      <c r="K96" s="88"/>
      <c r="L96" s="89"/>
      <c r="M96" s="90"/>
      <c r="N96" s="88"/>
      <c r="O96" s="89"/>
      <c r="P96" s="41"/>
    </row>
    <row r="97" spans="2:16" s="32" customFormat="1" ht="29.4" x14ac:dyDescent="0.3">
      <c r="B97" s="117" t="str">
        <f>IF(TRIM(G97)&lt;&gt;"",COUNTA($G$61:G97)&amp;"","")</f>
        <v>21</v>
      </c>
      <c r="C97" s="127"/>
      <c r="D97" s="127"/>
      <c r="E97" s="127"/>
      <c r="F97" s="109" t="s">
        <v>61</v>
      </c>
      <c r="G97" s="112">
        <v>3800</v>
      </c>
      <c r="H97" s="122">
        <f>380.22*4*2.5</f>
        <v>3802.2000000000003</v>
      </c>
      <c r="I97" s="113" t="s">
        <v>34</v>
      </c>
      <c r="J97" s="98"/>
      <c r="K97" s="88"/>
      <c r="L97" s="89"/>
      <c r="M97" s="101"/>
      <c r="N97" s="89"/>
      <c r="O97" s="89"/>
      <c r="P97" s="41"/>
    </row>
    <row r="98" spans="2:16" s="32" customFormat="1" x14ac:dyDescent="0.3">
      <c r="B98" s="117" t="str">
        <f>IF(TRIM(G98)&lt;&gt;"",COUNTA($G$61:G98)&amp;"","")</f>
        <v/>
      </c>
      <c r="C98" s="93"/>
      <c r="D98" s="93"/>
      <c r="E98" s="93"/>
      <c r="F98" s="125" t="s">
        <v>57</v>
      </c>
      <c r="G98" s="25"/>
      <c r="H98" s="3"/>
      <c r="I98" s="3"/>
      <c r="J98" s="87"/>
      <c r="K98" s="88"/>
      <c r="L98" s="89"/>
      <c r="M98" s="101"/>
      <c r="N98" s="89"/>
      <c r="O98" s="89"/>
      <c r="P98" s="41"/>
    </row>
    <row r="99" spans="2:16" s="32" customFormat="1" x14ac:dyDescent="0.3">
      <c r="B99" s="117" t="str">
        <f>IF(TRIM(G99)&lt;&gt;"",COUNTA($G$61:G99)&amp;"","")</f>
        <v/>
      </c>
      <c r="C99" s="126" t="s">
        <v>77</v>
      </c>
      <c r="D99" s="126" t="s">
        <v>78</v>
      </c>
      <c r="E99" s="126"/>
      <c r="F99" s="86" t="s">
        <v>54</v>
      </c>
      <c r="G99" s="25"/>
      <c r="H99" s="3"/>
      <c r="I99" s="3"/>
      <c r="J99" s="87"/>
      <c r="K99" s="88"/>
      <c r="L99" s="89"/>
      <c r="M99" s="90"/>
      <c r="N99" s="88"/>
      <c r="O99" s="89"/>
      <c r="P99" s="41"/>
    </row>
    <row r="100" spans="2:16" s="32" customFormat="1" ht="15.6" x14ac:dyDescent="0.3">
      <c r="B100" s="117" t="str">
        <f>IF(TRIM(G100)&lt;&gt;"",COUNTA($G$61:G100)&amp;"","")</f>
        <v>22</v>
      </c>
      <c r="C100" s="127"/>
      <c r="D100" s="127"/>
      <c r="E100" s="127"/>
      <c r="F100" s="109" t="s">
        <v>55</v>
      </c>
      <c r="G100" s="112">
        <v>57480</v>
      </c>
      <c r="H100" s="122">
        <f>(647.3*56)+(832.22*16)+(494.81*16)</f>
        <v>57481.279999999992</v>
      </c>
      <c r="I100" s="113" t="s">
        <v>34</v>
      </c>
      <c r="J100" s="87"/>
      <c r="K100" s="88"/>
      <c r="L100" s="89"/>
      <c r="M100" s="90"/>
      <c r="N100" s="88"/>
      <c r="O100" s="89"/>
      <c r="P100" s="41"/>
    </row>
    <row r="101" spans="2:16" s="32" customFormat="1" x14ac:dyDescent="0.3">
      <c r="B101" s="117" t="str">
        <f>IF(TRIM(G101)&lt;&gt;"",COUNTA($G$61:G101)&amp;"","")</f>
        <v/>
      </c>
      <c r="C101" s="126" t="s">
        <v>77</v>
      </c>
      <c r="D101" s="126" t="s">
        <v>78</v>
      </c>
      <c r="E101" s="126"/>
      <c r="F101" s="86" t="s">
        <v>58</v>
      </c>
      <c r="G101" s="25"/>
      <c r="H101" s="3"/>
      <c r="I101" s="3"/>
      <c r="J101" s="87"/>
      <c r="K101" s="88"/>
      <c r="L101" s="89"/>
      <c r="M101" s="90"/>
      <c r="N101" s="88"/>
      <c r="O101" s="89"/>
      <c r="P101" s="41"/>
    </row>
    <row r="102" spans="2:16" s="32" customFormat="1" x14ac:dyDescent="0.3">
      <c r="B102" s="117" t="str">
        <f>IF(TRIM(G102)&lt;&gt;"",COUNTA($G$61:G102)&amp;"","")</f>
        <v>23</v>
      </c>
      <c r="C102" s="127"/>
      <c r="D102" s="127"/>
      <c r="E102" s="127"/>
      <c r="F102" s="109" t="s">
        <v>53</v>
      </c>
      <c r="G102" s="112">
        <v>113915</v>
      </c>
      <c r="H102" s="122">
        <f>(72.25*9*56*2)+(97.98*9*16*2)+(44.69*9*16*2)</f>
        <v>113916.96</v>
      </c>
      <c r="I102" s="113" t="s">
        <v>34</v>
      </c>
      <c r="J102" s="98"/>
      <c r="K102" s="88"/>
      <c r="L102" s="89"/>
      <c r="M102" s="101"/>
      <c r="N102" s="89"/>
      <c r="O102" s="89"/>
      <c r="P102" s="41"/>
    </row>
    <row r="103" spans="2:16" s="32" customFormat="1" x14ac:dyDescent="0.3">
      <c r="B103" s="117" t="str">
        <f>IF(TRIM(G103)&lt;&gt;"",COUNTA($G$61:G103)&amp;"","")</f>
        <v/>
      </c>
      <c r="C103" s="126" t="s">
        <v>77</v>
      </c>
      <c r="D103" s="126" t="s">
        <v>78</v>
      </c>
      <c r="E103" s="126"/>
      <c r="F103" s="86" t="s">
        <v>59</v>
      </c>
      <c r="G103" s="25"/>
      <c r="H103" s="3"/>
      <c r="I103" s="3"/>
      <c r="J103" s="87"/>
      <c r="K103" s="88"/>
      <c r="L103" s="89"/>
      <c r="M103" s="90"/>
      <c r="N103" s="88"/>
      <c r="O103" s="89"/>
      <c r="P103" s="41"/>
    </row>
    <row r="104" spans="2:16" s="32" customFormat="1" x14ac:dyDescent="0.3">
      <c r="B104" s="117" t="str">
        <f>IF(TRIM(G104)&lt;&gt;"",COUNTA($G$61:G104)&amp;"","")</f>
        <v>24</v>
      </c>
      <c r="C104" s="127"/>
      <c r="D104" s="127"/>
      <c r="E104" s="127"/>
      <c r="F104" s="109" t="s">
        <v>53</v>
      </c>
      <c r="G104" s="112">
        <v>23920</v>
      </c>
      <c r="H104" s="122">
        <f>(42.54*9*4*2)+(36.62*9*4*2)+(7.59*9*56*2)+(30.84*9*16*2)+(5.86*9*16*2)</f>
        <v>23919.840000000004</v>
      </c>
      <c r="I104" s="113" t="s">
        <v>34</v>
      </c>
      <c r="J104" s="98"/>
      <c r="K104" s="88"/>
      <c r="L104" s="89"/>
      <c r="M104" s="101"/>
      <c r="N104" s="89"/>
      <c r="O104" s="89"/>
      <c r="P104" s="41"/>
    </row>
    <row r="105" spans="2:16" s="32" customFormat="1" x14ac:dyDescent="0.3">
      <c r="B105" s="82" t="str">
        <f>IF(TRIM(G105)&lt;&gt;"",COUNTA($G$61:G105)&amp;"","")</f>
        <v/>
      </c>
      <c r="C105" s="79"/>
      <c r="D105" s="83"/>
      <c r="E105" s="85">
        <v>99100</v>
      </c>
      <c r="F105" s="99" t="s">
        <v>38</v>
      </c>
      <c r="G105" s="78"/>
      <c r="H105" s="79"/>
      <c r="I105" s="79"/>
      <c r="J105" s="79"/>
      <c r="K105" s="79"/>
      <c r="L105" s="79"/>
      <c r="M105" s="80"/>
      <c r="N105" s="79"/>
      <c r="O105" s="79"/>
      <c r="P105" s="81"/>
    </row>
    <row r="106" spans="2:16" s="32" customFormat="1" x14ac:dyDescent="0.3">
      <c r="B106" s="114" t="str">
        <f>IF(TRIM(G106)&lt;&gt;"",COUNTA($G$61:G106)&amp;"","")</f>
        <v>25</v>
      </c>
      <c r="C106" s="126" t="s">
        <v>70</v>
      </c>
      <c r="D106" s="126" t="s">
        <v>79</v>
      </c>
      <c r="E106" s="150"/>
      <c r="F106" s="109" t="s">
        <v>62</v>
      </c>
      <c r="G106" s="112">
        <v>243450</v>
      </c>
      <c r="H106" s="122"/>
      <c r="I106" s="113" t="s">
        <v>34</v>
      </c>
      <c r="J106" s="77"/>
      <c r="K106" s="88"/>
      <c r="L106" s="89"/>
      <c r="M106" s="90"/>
      <c r="N106" s="88"/>
      <c r="O106" s="89"/>
      <c r="P106" s="41"/>
    </row>
    <row r="107" spans="2:16" s="32" customFormat="1" x14ac:dyDescent="0.3">
      <c r="B107" s="114" t="str">
        <f>IF(TRIM(G107)&lt;&gt;"",COUNTA($G$61:G107)&amp;"","")</f>
        <v>26</v>
      </c>
      <c r="C107" s="127"/>
      <c r="D107" s="127"/>
      <c r="E107" s="150"/>
      <c r="F107" s="109" t="s">
        <v>63</v>
      </c>
      <c r="G107" s="112">
        <v>72430</v>
      </c>
      <c r="H107" s="122"/>
      <c r="I107" s="113" t="s">
        <v>34</v>
      </c>
      <c r="J107" s="77"/>
      <c r="K107" s="88"/>
      <c r="L107" s="89"/>
      <c r="M107" s="90"/>
      <c r="N107" s="88"/>
      <c r="O107" s="89"/>
      <c r="P107" s="41"/>
    </row>
    <row r="108" spans="2:16" s="32" customFormat="1" ht="14.4" thickBot="1" x14ac:dyDescent="0.35">
      <c r="B108" s="114" t="str">
        <f>IF(TRIM(G108)&lt;&gt;"",COUNTA($G$61:G108)&amp;"","")</f>
        <v/>
      </c>
      <c r="C108" s="115"/>
      <c r="D108" s="115"/>
      <c r="E108" s="115"/>
      <c r="F108" s="116" t="s">
        <v>7</v>
      </c>
      <c r="G108" s="118"/>
      <c r="H108" s="119"/>
      <c r="I108" s="119"/>
      <c r="J108" s="31"/>
      <c r="K108" s="31"/>
      <c r="L108" s="17"/>
      <c r="M108" s="61"/>
      <c r="N108" s="31"/>
      <c r="O108" s="17"/>
      <c r="P108" s="42">
        <f>SUM(P74:P107)</f>
        <v>0</v>
      </c>
    </row>
    <row r="109" spans="2:16" s="32" customFormat="1" x14ac:dyDescent="0.3">
      <c r="B109" s="114" t="str">
        <f>IF(TRIM(G109)&lt;&gt;"",COUNTA($G$61:G109)&amp;"","")</f>
        <v/>
      </c>
      <c r="C109" s="115"/>
      <c r="D109" s="115"/>
      <c r="E109" s="115"/>
      <c r="F109" s="116"/>
      <c r="G109" s="120"/>
      <c r="H109" s="121"/>
      <c r="I109" s="121"/>
      <c r="J109" s="102"/>
      <c r="K109" s="102"/>
      <c r="L109" s="103"/>
      <c r="M109" s="104"/>
      <c r="N109" s="102"/>
      <c r="O109" s="103"/>
      <c r="P109" s="105"/>
    </row>
    <row r="110" spans="2:16" s="32" customFormat="1" x14ac:dyDescent="0.3">
      <c r="B110" s="114" t="str">
        <f>IF(TRIM(G110)&lt;&gt;"",COUNTA($G$61:G110)&amp;"","")</f>
        <v/>
      </c>
      <c r="C110" s="115"/>
      <c r="D110" s="115"/>
      <c r="E110" s="115"/>
      <c r="F110" s="116"/>
      <c r="G110" s="110"/>
      <c r="H110" s="111"/>
      <c r="I110" s="111"/>
      <c r="J110" s="5"/>
      <c r="K110" s="5"/>
      <c r="L110" s="106"/>
      <c r="M110" s="107"/>
      <c r="N110" s="5"/>
      <c r="O110" s="106"/>
      <c r="P110" s="108"/>
    </row>
    <row r="111" spans="2:16" s="32" customFormat="1" x14ac:dyDescent="0.3">
      <c r="B111" s="33" t="str">
        <f>IF(TRIM(G111)&lt;&gt;"",COUNTA($G$61:G111)&amp;"","")</f>
        <v/>
      </c>
      <c r="C111" s="93"/>
      <c r="D111" s="93"/>
      <c r="E111" s="93"/>
      <c r="F111" s="34" t="s">
        <v>16</v>
      </c>
      <c r="G111" s="93"/>
      <c r="H111" s="93"/>
      <c r="I111" s="35"/>
      <c r="J111" s="68"/>
      <c r="K111" s="69"/>
      <c r="L111" s="69"/>
      <c r="M111" s="70"/>
      <c r="N111" s="3"/>
      <c r="O111" s="1"/>
      <c r="P111" s="91"/>
    </row>
    <row r="112" spans="2:16" s="32" customFormat="1" x14ac:dyDescent="0.3">
      <c r="B112" s="36" t="str">
        <f>IF(TRIM(G112)&lt;&gt;"",COUNTA($G$61:G112)&amp;"","")</f>
        <v/>
      </c>
      <c r="C112" s="94"/>
      <c r="D112" s="94"/>
      <c r="E112" s="94"/>
      <c r="F112" s="34" t="s">
        <v>27</v>
      </c>
      <c r="G112" s="37"/>
      <c r="H112" s="37"/>
      <c r="I112" s="38"/>
      <c r="J112" s="71"/>
      <c r="K112" s="69"/>
      <c r="L112" s="69"/>
      <c r="M112" s="72"/>
      <c r="N112" s="3"/>
      <c r="O112" s="1"/>
      <c r="P112" s="91">
        <f>P111*5%</f>
        <v>0</v>
      </c>
    </row>
    <row r="113" spans="2:16" s="32" customFormat="1" x14ac:dyDescent="0.3">
      <c r="B113" s="36" t="str">
        <f>IF(TRIM(G113)&lt;&gt;"",COUNTA($G$61:G113)&amp;"","")</f>
        <v/>
      </c>
      <c r="C113" s="94"/>
      <c r="D113" s="94"/>
      <c r="E113" s="94"/>
      <c r="F113" s="39" t="s">
        <v>39</v>
      </c>
      <c r="G113" s="37"/>
      <c r="H113" s="37"/>
      <c r="I113" s="38"/>
      <c r="J113" s="73"/>
      <c r="K113" s="69"/>
      <c r="L113" s="69"/>
      <c r="M113" s="72"/>
      <c r="N113" s="3"/>
      <c r="O113" s="1"/>
      <c r="P113" s="91">
        <f>P111*20%</f>
        <v>0</v>
      </c>
    </row>
    <row r="114" spans="2:16" s="32" customFormat="1" ht="15.75" customHeight="1" thickBot="1" x14ac:dyDescent="0.35">
      <c r="B114" s="62" t="str">
        <f>IF(TRIM(G114)&lt;&gt;"",COUNTA($G$61:G114)&amp;"","")</f>
        <v/>
      </c>
      <c r="C114" s="63"/>
      <c r="D114" s="63"/>
      <c r="E114" s="64"/>
      <c r="F114" s="65" t="s">
        <v>17</v>
      </c>
      <c r="G114" s="66"/>
      <c r="H114" s="66"/>
      <c r="I114" s="67"/>
      <c r="J114" s="74"/>
      <c r="K114" s="75"/>
      <c r="L114" s="75"/>
      <c r="M114" s="76"/>
      <c r="N114" s="4"/>
      <c r="O114" s="95"/>
      <c r="P114" s="108">
        <f>P111+P112+P113</f>
        <v>0</v>
      </c>
    </row>
    <row r="115" spans="2:16" s="32" customFormat="1" ht="18" customHeight="1" thickBot="1" x14ac:dyDescent="0.35">
      <c r="B115" s="134" t="s">
        <v>18</v>
      </c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6"/>
    </row>
    <row r="117" spans="2:16" x14ac:dyDescent="0.3">
      <c r="C117" s="22"/>
      <c r="D117" s="22"/>
      <c r="E117" s="22"/>
    </row>
    <row r="119" spans="2:16" x14ac:dyDescent="0.3">
      <c r="P119" s="123"/>
    </row>
  </sheetData>
  <sortState xmlns:xlrd2="http://schemas.microsoft.com/office/spreadsheetml/2017/richdata2" ref="F358:I367">
    <sortCondition ref="F358"/>
  </sortState>
  <mergeCells count="59">
    <mergeCell ref="C74:C76"/>
    <mergeCell ref="C84:C85"/>
    <mergeCell ref="D84:D85"/>
    <mergeCell ref="E84:E85"/>
    <mergeCell ref="E50:F50"/>
    <mergeCell ref="E52:F52"/>
    <mergeCell ref="E106:E107"/>
    <mergeCell ref="D74:D76"/>
    <mergeCell ref="E74:E76"/>
    <mergeCell ref="E58:E59"/>
    <mergeCell ref="F58:F59"/>
    <mergeCell ref="D58:D59"/>
    <mergeCell ref="D86:D87"/>
    <mergeCell ref="E86:E87"/>
    <mergeCell ref="D106:D107"/>
    <mergeCell ref="D88:D89"/>
    <mergeCell ref="E88:E89"/>
    <mergeCell ref="D90:D91"/>
    <mergeCell ref="E90:E91"/>
    <mergeCell ref="D92:D93"/>
    <mergeCell ref="P61:P68"/>
    <mergeCell ref="M58:M59"/>
    <mergeCell ref="N58:N59"/>
    <mergeCell ref="B115:P115"/>
    <mergeCell ref="O58:O59"/>
    <mergeCell ref="P58:P59"/>
    <mergeCell ref="G58:G59"/>
    <mergeCell ref="H58:H59"/>
    <mergeCell ref="I58:I59"/>
    <mergeCell ref="J58:L58"/>
    <mergeCell ref="C106:C107"/>
    <mergeCell ref="B58:B59"/>
    <mergeCell ref="C58:C59"/>
    <mergeCell ref="C86:C87"/>
    <mergeCell ref="C88:C89"/>
    <mergeCell ref="C90:C91"/>
    <mergeCell ref="C94:C95"/>
    <mergeCell ref="D94:D95"/>
    <mergeCell ref="E94:E95"/>
    <mergeCell ref="C79:C81"/>
    <mergeCell ref="D79:D81"/>
    <mergeCell ref="E79:E81"/>
    <mergeCell ref="C92:C93"/>
    <mergeCell ref="E92:E93"/>
    <mergeCell ref="C82:C83"/>
    <mergeCell ref="D82:D83"/>
    <mergeCell ref="E82:E83"/>
    <mergeCell ref="C101:C102"/>
    <mergeCell ref="D101:D102"/>
    <mergeCell ref="E101:E102"/>
    <mergeCell ref="C103:C104"/>
    <mergeCell ref="D103:D104"/>
    <mergeCell ref="E103:E104"/>
    <mergeCell ref="C96:C97"/>
    <mergeCell ref="D96:D97"/>
    <mergeCell ref="E96:E97"/>
    <mergeCell ref="C99:C100"/>
    <mergeCell ref="D99:D100"/>
    <mergeCell ref="E99:E100"/>
  </mergeCells>
  <printOptions horizontalCentered="1"/>
  <pageMargins left="0.2" right="0.25" top="0.25" bottom="0.25" header="0" footer="0"/>
  <pageSetup scale="49" fitToHeight="0" orientation="portrait" horizontalDpi="1200" verticalDpi="1200" r:id="rId1"/>
  <headerFooter differentFirst="1">
    <oddHeader>&amp;CPage &amp;P of &amp;N</oddHeader>
  </headerFooter>
  <rowBreaks count="1" manualBreakCount="1">
    <brk id="5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4134560B-0C55-4880-A7E8-3EB6DE42DA0F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QTY</vt:lpstr>
      <vt:lpstr>QTY!Print_Area</vt:lpstr>
      <vt:lpstr>QTY!Print_Titles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Absolute002</dc:creator>
  <cp:lastModifiedBy>Blake</cp:lastModifiedBy>
  <cp:lastPrinted>2022-04-25T10:30:54Z</cp:lastPrinted>
  <dcterms:created xsi:type="dcterms:W3CDTF">2013-09-18T14:51:37Z</dcterms:created>
  <dcterms:modified xsi:type="dcterms:W3CDTF">2023-09-27T14:13:25Z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{4134560B-0C55-4880-A7E8-3EB6DE42DA0F}</vt:lpwstr>
  </property>
</Properties>
</file>