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fiyan\Desktop\Our projects and Work samples\Concrete\"/>
    </mc:Choice>
  </mc:AlternateContent>
  <xr:revisionPtr revIDLastSave="0" documentId="13_ncr:1_{553CAF19-B75A-4E45-AC6B-27D5A0CC711A}" xr6:coauthVersionLast="47" xr6:coauthVersionMax="47" xr10:uidLastSave="{00000000-0000-0000-0000-000000000000}"/>
  <bookViews>
    <workbookView xWindow="-108" yWindow="-108" windowWidth="23256" windowHeight="12576" tabRatio="833" xr2:uid="{00000000-000D-0000-FFFF-FFFF00000000}"/>
  </bookViews>
  <sheets>
    <sheet name="MAIN BUILDING" sheetId="1" r:id="rId1"/>
  </sheets>
  <definedNames>
    <definedName name="_xlnm.Print_Area" localSheetId="0">'MAIN BUILDING'!$A$1:$P$84</definedName>
    <definedName name="_xlnm.Print_Titles" localSheetId="0">'MAIN BUILDING'!$63:$63</definedName>
    <definedName name="TotalMonthlyExpenses">SUM(#REF!)</definedName>
    <definedName name="TotalMonthlyIncome">SUM(#REF!)</definedName>
  </definedNames>
  <calcPr calcId="181029"/>
</workbook>
</file>

<file path=xl/calcChain.xml><?xml version="1.0" encoding="utf-8"?>
<calcChain xmlns="http://schemas.openxmlformats.org/spreadsheetml/2006/main">
  <c r="H139" i="1" l="1"/>
  <c r="H79" i="1"/>
  <c r="H80" i="1" s="1"/>
  <c r="H81" i="1" s="1"/>
  <c r="H162" i="1"/>
  <c r="H163" i="1"/>
  <c r="H164" i="1"/>
  <c r="H165" i="1"/>
  <c r="H161" i="1"/>
  <c r="H158" i="1"/>
  <c r="H154" i="1"/>
  <c r="H155" i="1"/>
  <c r="H156" i="1"/>
  <c r="H157" i="1"/>
  <c r="H153" i="1"/>
  <c r="H148" i="1" l="1"/>
  <c r="H146" i="1"/>
  <c r="H141" i="1"/>
  <c r="H140" i="1"/>
  <c r="H138" i="1"/>
  <c r="H137" i="1"/>
  <c r="H136" i="1"/>
  <c r="H135" i="1"/>
  <c r="H144" i="1"/>
  <c r="H131" i="1"/>
  <c r="H120" i="1"/>
  <c r="H114" i="1"/>
  <c r="H109" i="1"/>
  <c r="H104" i="1"/>
  <c r="H96" i="1"/>
  <c r="H93" i="1"/>
  <c r="P167" i="1" l="1"/>
  <c r="B78" i="1" l="1"/>
  <c r="B79" i="1"/>
  <c r="B80" i="1"/>
  <c r="B81" i="1"/>
  <c r="B82" i="1"/>
  <c r="B83" i="1"/>
  <c r="B84" i="1"/>
  <c r="P171" i="1" l="1"/>
  <c r="B67" i="1" l="1"/>
  <c r="B68" i="1"/>
  <c r="B69" i="1"/>
  <c r="B70" i="1"/>
  <c r="B71" i="1"/>
  <c r="B72" i="1"/>
  <c r="B73" i="1"/>
  <c r="B74" i="1"/>
  <c r="B75" i="1"/>
  <c r="B76" i="1"/>
  <c r="B77" i="1"/>
  <c r="B85" i="1"/>
  <c r="B86" i="1"/>
  <c r="B151" i="1"/>
  <c r="B167" i="1"/>
  <c r="B168" i="1"/>
  <c r="B169" i="1"/>
  <c r="B87" i="1" l="1"/>
  <c r="B152" i="1"/>
  <c r="P173" i="1" l="1"/>
  <c r="P172" i="1" l="1"/>
  <c r="P174" i="1" s="1"/>
  <c r="B174" i="1" l="1"/>
  <c r="B173" i="1"/>
  <c r="B172" i="1"/>
  <c r="B171" i="1"/>
  <c r="B66" i="1"/>
</calcChain>
</file>

<file path=xl/sharedStrings.xml><?xml version="1.0" encoding="utf-8"?>
<sst xmlns="http://schemas.openxmlformats.org/spreadsheetml/2006/main" count="209" uniqueCount="123">
  <si>
    <t>S#</t>
  </si>
  <si>
    <t>CSI NO</t>
  </si>
  <si>
    <t>QTY.</t>
  </si>
  <si>
    <t>DIVISION 02 - EXISTING CONDITIONS</t>
  </si>
  <si>
    <t>DETAIL #</t>
  </si>
  <si>
    <t>LS</t>
  </si>
  <si>
    <t>SUPERVISION</t>
  </si>
  <si>
    <t>DIVISION 01 - GENERAL REQUIREMENTS</t>
  </si>
  <si>
    <t>Subtotal</t>
  </si>
  <si>
    <t>Calc.</t>
  </si>
  <si>
    <t>MOBILIZATION</t>
  </si>
  <si>
    <t>DESCRIPTION</t>
  </si>
  <si>
    <t>DWG #</t>
  </si>
  <si>
    <t xml:space="preserve">                                                   </t>
  </si>
  <si>
    <t xml:space="preserve">BIDDER NAME:  </t>
  </si>
  <si>
    <t>UNIT</t>
  </si>
  <si>
    <t xml:space="preserve"> ID:  </t>
  </si>
  <si>
    <t>PERMITS</t>
  </si>
  <si>
    <t>Total.</t>
  </si>
  <si>
    <t>G.Total</t>
  </si>
  <si>
    <t>BOND &amp; INSURANCE</t>
  </si>
  <si>
    <t>SUBMITTALS &amp; SAMPLES</t>
  </si>
  <si>
    <t>TEMPORARY FACILITIES &amp; CONTROLS</t>
  </si>
  <si>
    <t>PROJECT SCHEDULE</t>
  </si>
  <si>
    <t>CLOSEOUT PROCEDURES</t>
  </si>
  <si>
    <t>LABOR</t>
  </si>
  <si>
    <t>TOTAL COST</t>
  </si>
  <si>
    <t>Manhour / Unit</t>
  </si>
  <si>
    <t>Add wastage of materials</t>
  </si>
  <si>
    <t>MATERIAL  (PER UNIT)</t>
  </si>
  <si>
    <t>COST</t>
  </si>
  <si>
    <t>$/HOUR</t>
  </si>
  <si>
    <t>EQUIPMENT (PER UNIT)</t>
  </si>
  <si>
    <t>COMPOSITE RATE/UNIT</t>
  </si>
  <si>
    <t>EA</t>
  </si>
  <si>
    <t>SF</t>
  </si>
  <si>
    <t>LF</t>
  </si>
  <si>
    <t>Rebar's (Grade 60)</t>
  </si>
  <si>
    <t>EARTHWORK</t>
  </si>
  <si>
    <t>LB</t>
  </si>
  <si>
    <t>CF</t>
  </si>
  <si>
    <t>FOOTING EXCAVATION</t>
  </si>
  <si>
    <t>FOOTING BACKFILL</t>
  </si>
  <si>
    <t>EXPORT SURPLUS MATERIAL</t>
  </si>
  <si>
    <t>DIVISION 32 - EXTERIOR IMPROVEMENT</t>
  </si>
  <si>
    <t>CONCRETE WORK</t>
  </si>
  <si>
    <t>CONCRETE PAVING</t>
  </si>
  <si>
    <t>Add Contractor's overhead &amp; profit @ 20%</t>
  </si>
  <si>
    <t>Project:</t>
  </si>
  <si>
    <t># OF CARPORTS:</t>
  </si>
  <si>
    <t># OF APTS:</t>
  </si>
  <si>
    <t>TOTAL NRSF:</t>
  </si>
  <si>
    <t># OF SPACES:</t>
  </si>
  <si>
    <t>Location (City, State):</t>
  </si>
  <si>
    <t># OF GARAGES</t>
  </si>
  <si>
    <t># STUDIO:</t>
  </si>
  <si>
    <t>TOTAL GSF:</t>
  </si>
  <si>
    <t>CLUBHOUSE:</t>
  </si>
  <si>
    <t>Project Manager:</t>
  </si>
  <si>
    <t># OF BEDROOMS:</t>
  </si>
  <si>
    <t># OF 1 BRS:</t>
  </si>
  <si>
    <t>EFFICIENCY:</t>
  </si>
  <si>
    <t># OF FLOORS:</t>
  </si>
  <si>
    <t>Supervisor:</t>
  </si>
  <si>
    <t># OF BATHROOMS:</t>
  </si>
  <si>
    <t># OF 2 BRS:</t>
  </si>
  <si>
    <t>PROJECT START DATE:</t>
  </si>
  <si>
    <t>PROJECT DURATION:</t>
  </si>
  <si>
    <t>Architect:</t>
  </si>
  <si>
    <t># OF BUILDINGS:</t>
  </si>
  <si>
    <t># OF 3 BRS:</t>
  </si>
  <si>
    <t xml:space="preserve">ACRES: </t>
  </si>
  <si>
    <t>Light Duty Asphalt Pavement as:</t>
  </si>
  <si>
    <t>(1''Thk.) Bituminous wearing course</t>
  </si>
  <si>
    <t>Tack coat</t>
  </si>
  <si>
    <t>(2''Thk.) Bituminous binder course</t>
  </si>
  <si>
    <t>Prime coat</t>
  </si>
  <si>
    <t>(6''Thk.) Compacted aggregate base</t>
  </si>
  <si>
    <t>Compact subgrade</t>
  </si>
  <si>
    <t>Heavy Duty Asphalt Pavement as:</t>
  </si>
  <si>
    <t>(3''Thk.) Bituminous binder course</t>
  </si>
  <si>
    <t>(8''Thk.) Aggregate base</t>
  </si>
  <si>
    <t>Reinforced concrete flume</t>
  </si>
  <si>
    <t>Concrete Curb &amp; Gutter as:</t>
  </si>
  <si>
    <t>Concrete Sidewalk as:</t>
  </si>
  <si>
    <t>Concrete Driveway as:</t>
  </si>
  <si>
    <t>(8''Thk.) Compacted aggregate base</t>
  </si>
  <si>
    <t>Utility Concrete Pad as:</t>
  </si>
  <si>
    <t>Concrete Pavement @ High Pedestrian Traffic Areas as:</t>
  </si>
  <si>
    <t>Concrete Paving @ Pool as:</t>
  </si>
  <si>
    <t>WWF-6x6xW10.0xW10.0 Mesh reinforcement</t>
  </si>
  <si>
    <t>(4''Thk.) Compacted aggregate base</t>
  </si>
  <si>
    <t>Concrete Paving @ Fireplace as:</t>
  </si>
  <si>
    <t>Concrete Paving @ Cabana Paver as:</t>
  </si>
  <si>
    <t>Swimming Pool Construction as:</t>
  </si>
  <si>
    <t>(Avg. 12''Thk.) Reinforced concrete retaining wall</t>
  </si>
  <si>
    <t>(Avg. 12''Thk.) Reinforced concrete retaining wall's strip footing</t>
  </si>
  <si>
    <t>(18''Thk.) Reinforced concrete wall</t>
  </si>
  <si>
    <t>(8''Thk.) Reinforce concrete slab incl. haunches</t>
  </si>
  <si>
    <t>Reinforced concrete access stair</t>
  </si>
  <si>
    <t>Compacted aggregate base</t>
  </si>
  <si>
    <t>Reinforced concrete footing for fence</t>
  </si>
  <si>
    <t>Reinforced concrete headwall outlet</t>
  </si>
  <si>
    <t>Reinforced concrete footing for site fixtures</t>
  </si>
  <si>
    <t>Max. 7''Thk. x 5''H  x 8'L) Pre-cast concrete wheelstop</t>
  </si>
  <si>
    <t>(36''x12'') Concrete Flume - 18 CY as:</t>
  </si>
  <si>
    <t>Concrete curb and gutter - 480 CY</t>
  </si>
  <si>
    <t>(6''Thk.) Concrete curb around synthetic turf - 6 CY</t>
  </si>
  <si>
    <t>(6''Thk.) Reinforced concrete slab - 24 CY</t>
  </si>
  <si>
    <t>(8''Thk.) Reinforced concrete slab - 90 CY</t>
  </si>
  <si>
    <t>(4''Thk.) Reinforced concrete slab - 25 CY</t>
  </si>
  <si>
    <t>(4''Thk.) Concrete slab - 56 CY</t>
  </si>
  <si>
    <t>(6''Thk.) Concrete slab - 2 CY</t>
  </si>
  <si>
    <t>(4''Thk.) Concrete slab - 6 CY</t>
  </si>
  <si>
    <t>(4''Thk.) Concrete Sidewalk - 176 CY</t>
  </si>
  <si>
    <t>SY</t>
  </si>
  <si>
    <t>C7, C8</t>
  </si>
  <si>
    <t>L2.2</t>
  </si>
  <si>
    <t>C17, C18</t>
  </si>
  <si>
    <t>C8, L1.1</t>
  </si>
  <si>
    <t>L1.2</t>
  </si>
  <si>
    <t>L1.2, S1.2</t>
  </si>
  <si>
    <t>L1.1, L2.2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</si>
</sst>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000000"/>
    <numFmt numFmtId="168" formatCode="&quot;$&quot;#,##0"/>
    <numFmt numFmtId="169" formatCode="_(* #,##0.000_);_(* \(#,##0.000\);_(* &quot;-&quot;???_);_(@_)"/>
    <numFmt numFmtId="170" formatCode="0.0000"/>
    <numFmt numFmtId="171" formatCode="#,##0\ [$€-1];[Red]\-#,##0\ [$€-1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 tint="4.9989318521683403E-2"/>
      <name val="Calibri"/>
      <family val="1"/>
      <scheme val="minor"/>
    </font>
    <font>
      <sz val="36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u/>
      <sz val="9.35"/>
      <color theme="10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 tint="4.9989318521683403E-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125">
        <bgColor theme="0"/>
      </patternFill>
    </fill>
    <fill>
      <patternFill patternType="darkTrellis">
        <bgColor theme="0"/>
      </patternFill>
    </fill>
    <fill>
      <patternFill patternType="solid">
        <fgColor theme="6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>
      <alignment vertical="center"/>
    </xf>
    <xf numFmtId="0" fontId="6" fillId="3" borderId="0" applyNumberFormat="0" applyBorder="0" applyProtection="0">
      <alignment horizontal="center" vertical="center"/>
    </xf>
    <xf numFmtId="0" fontId="6" fillId="4" borderId="0" applyNumberFormat="0" applyBorder="0" applyProtection="0">
      <alignment horizontal="center" vertical="center"/>
    </xf>
    <xf numFmtId="0" fontId="7" fillId="5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8" borderId="11" applyBorder="0">
      <alignment horizontal="center" vertical="center"/>
    </xf>
    <xf numFmtId="0" fontId="2" fillId="9" borderId="11" applyBorder="0">
      <alignment horizontal="center" vertical="center"/>
    </xf>
    <xf numFmtId="0" fontId="2" fillId="10" borderId="14">
      <alignment horizontal="center" vertical="center"/>
    </xf>
    <xf numFmtId="0" fontId="1" fillId="8" borderId="11" applyBorder="0">
      <alignment horizontal="center" vertical="center"/>
    </xf>
    <xf numFmtId="0" fontId="17" fillId="11" borderId="0" applyNumberFormat="0" applyBorder="0" applyAlignment="0" applyProtection="0"/>
  </cellStyleXfs>
  <cellXfs count="188">
    <xf numFmtId="0" fontId="0" fillId="0" borderId="0" xfId="0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12" fillId="7" borderId="15" xfId="1" applyFont="1" applyFill="1" applyBorder="1" applyAlignment="1">
      <alignment horizontal="center" vertical="center" wrapText="1"/>
    </xf>
    <xf numFmtId="0" fontId="12" fillId="7" borderId="11" xfId="1" applyFont="1" applyFill="1" applyBorder="1" applyAlignment="1">
      <alignment horizontal="center" vertical="center" wrapText="1"/>
    </xf>
    <xf numFmtId="0" fontId="2" fillId="7" borderId="0" xfId="0" applyFont="1" applyFill="1" applyAlignment="1">
      <alignment vertical="center" wrapText="1"/>
    </xf>
    <xf numFmtId="0" fontId="9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vertical="center" wrapText="1"/>
    </xf>
    <xf numFmtId="14" fontId="2" fillId="7" borderId="0" xfId="0" applyNumberFormat="1" applyFont="1" applyFill="1" applyAlignment="1">
      <alignment vertical="center" wrapText="1"/>
    </xf>
    <xf numFmtId="0" fontId="10" fillId="7" borderId="0" xfId="0" applyFont="1" applyFill="1" applyAlignment="1">
      <alignment horizontal="right" vertical="center" wrapText="1"/>
    </xf>
    <xf numFmtId="0" fontId="2" fillId="7" borderId="0" xfId="0" applyFont="1" applyFill="1" applyAlignment="1">
      <alignment horizontal="right" vertical="center" wrapText="1"/>
    </xf>
    <xf numFmtId="0" fontId="10" fillId="7" borderId="0" xfId="0" applyFont="1" applyFill="1" applyAlignment="1">
      <alignment horizontal="right" vertical="center"/>
    </xf>
    <xf numFmtId="0" fontId="13" fillId="7" borderId="1" xfId="6" applyFont="1" applyFill="1" applyBorder="1" applyAlignment="1">
      <alignment horizontal="left" vertical="center" wrapText="1"/>
    </xf>
    <xf numFmtId="0" fontId="10" fillId="7" borderId="1" xfId="6" applyFont="1" applyFill="1" applyBorder="1" applyAlignment="1">
      <alignment horizontal="right" vertical="center" wrapText="1"/>
    </xf>
    <xf numFmtId="0" fontId="10" fillId="7" borderId="3" xfId="6" applyFont="1" applyFill="1" applyBorder="1" applyAlignment="1">
      <alignment horizontal="center" vertical="center" wrapText="1"/>
    </xf>
    <xf numFmtId="0" fontId="10" fillId="7" borderId="18" xfId="6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0" fillId="7" borderId="0" xfId="0" applyFont="1" applyFill="1" applyAlignment="1">
      <alignment vertical="center" wrapText="1"/>
    </xf>
    <xf numFmtId="0" fontId="12" fillId="7" borderId="3" xfId="1" applyFont="1" applyFill="1" applyBorder="1" applyAlignment="1">
      <alignment horizontal="center" vertical="center" wrapText="1"/>
    </xf>
    <xf numFmtId="0" fontId="16" fillId="7" borderId="0" xfId="8" applyFont="1" applyFill="1" applyAlignment="1" applyProtection="1">
      <alignment horizontal="center" vertical="center" wrapText="1"/>
    </xf>
    <xf numFmtId="1" fontId="2" fillId="7" borderId="0" xfId="0" applyNumberFormat="1" applyFont="1" applyFill="1" applyAlignment="1">
      <alignment horizontal="center" vertical="center" wrapText="1"/>
    </xf>
    <xf numFmtId="1" fontId="9" fillId="7" borderId="0" xfId="0" applyNumberFormat="1" applyFont="1" applyFill="1" applyAlignment="1">
      <alignment horizontal="center" vertical="center" wrapText="1"/>
    </xf>
    <xf numFmtId="1" fontId="12" fillId="7" borderId="1" xfId="1" applyNumberFormat="1" applyFont="1" applyFill="1" applyBorder="1" applyAlignment="1">
      <alignment horizontal="center" vertical="center" wrapText="1"/>
    </xf>
    <xf numFmtId="1" fontId="13" fillId="7" borderId="1" xfId="1" applyNumberFormat="1" applyFont="1" applyFill="1" applyBorder="1" applyAlignment="1">
      <alignment horizontal="center" vertical="center" wrapText="1"/>
    </xf>
    <xf numFmtId="1" fontId="10" fillId="7" borderId="3" xfId="6" applyNumberFormat="1" applyFont="1" applyFill="1" applyBorder="1" applyAlignment="1">
      <alignment horizontal="center" vertical="center" wrapText="1"/>
    </xf>
    <xf numFmtId="1" fontId="10" fillId="7" borderId="2" xfId="0" applyNumberFormat="1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1" fontId="12" fillId="7" borderId="3" xfId="1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12" fillId="7" borderId="18" xfId="1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right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4" fillId="7" borderId="1" xfId="6" applyFont="1" applyFill="1" applyBorder="1" applyAlignment="1">
      <alignment horizontal="right" vertical="center" wrapText="1"/>
    </xf>
    <xf numFmtId="165" fontId="2" fillId="7" borderId="0" xfId="0" applyNumberFormat="1" applyFont="1" applyFill="1" applyAlignment="1">
      <alignment vertical="center" wrapText="1"/>
    </xf>
    <xf numFmtId="165" fontId="12" fillId="7" borderId="7" xfId="1" applyNumberFormat="1" applyFont="1" applyFill="1" applyBorder="1" applyAlignment="1">
      <alignment horizontal="center" vertical="center" wrapText="1"/>
    </xf>
    <xf numFmtId="165" fontId="10" fillId="7" borderId="8" xfId="6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1" xfId="1" applyFont="1" applyFill="1" applyBorder="1" applyAlignment="1">
      <alignment horizontal="center" vertical="center" wrapText="1"/>
    </xf>
    <xf numFmtId="168" fontId="13" fillId="7" borderId="7" xfId="1" applyNumberFormat="1" applyFont="1" applyFill="1" applyBorder="1" applyAlignment="1">
      <alignment horizontal="center" vertical="center" wrapText="1"/>
    </xf>
    <xf numFmtId="0" fontId="13" fillId="7" borderId="1" xfId="6" applyFont="1" applyFill="1" applyBorder="1" applyAlignment="1">
      <alignment horizontal="center" vertical="center" wrapText="1"/>
    </xf>
    <xf numFmtId="0" fontId="14" fillId="7" borderId="1" xfId="6" applyFont="1" applyFill="1" applyBorder="1" applyAlignment="1">
      <alignment horizontal="center" vertical="center" wrapText="1"/>
    </xf>
    <xf numFmtId="168" fontId="10" fillId="7" borderId="9" xfId="0" applyNumberFormat="1" applyFont="1" applyFill="1" applyBorder="1" applyAlignment="1">
      <alignment horizontal="center" vertical="center" wrapText="1"/>
    </xf>
    <xf numFmtId="168" fontId="10" fillId="7" borderId="7" xfId="0" applyNumberFormat="1" applyFont="1" applyFill="1" applyBorder="1" applyAlignment="1">
      <alignment horizontal="center" vertical="center" wrapText="1"/>
    </xf>
    <xf numFmtId="0" fontId="1" fillId="8" borderId="25" xfId="9" applyFont="1" applyBorder="1" applyAlignment="1">
      <alignment horizontal="center" vertical="center" wrapText="1"/>
    </xf>
    <xf numFmtId="0" fontId="1" fillId="8" borderId="26" xfId="9" applyFont="1" applyBorder="1" applyAlignment="1">
      <alignment horizontal="center" vertical="center" wrapText="1"/>
    </xf>
    <xf numFmtId="0" fontId="1" fillId="8" borderId="27" xfId="9" applyFont="1" applyBorder="1" applyAlignment="1">
      <alignment horizontal="center" vertical="center" wrapText="1"/>
    </xf>
    <xf numFmtId="167" fontId="1" fillId="7" borderId="26" xfId="0" applyNumberFormat="1" applyFont="1" applyFill="1" applyBorder="1" applyAlignment="1">
      <alignment horizontal="center" vertical="center" wrapText="1"/>
    </xf>
    <xf numFmtId="1" fontId="1" fillId="8" borderId="26" xfId="9" applyNumberFormat="1" applyFont="1" applyBorder="1" applyAlignment="1">
      <alignment horizontal="center" vertical="center" wrapText="1"/>
    </xf>
    <xf numFmtId="165" fontId="1" fillId="8" borderId="26" xfId="9" applyNumberFormat="1" applyFont="1" applyBorder="1" applyAlignment="1">
      <alignment horizontal="center" vertical="center" wrapText="1"/>
    </xf>
    <xf numFmtId="165" fontId="1" fillId="8" borderId="28" xfId="9" applyNumberFormat="1" applyFont="1" applyBorder="1" applyAlignment="1">
      <alignment horizontal="center" vertical="center" wrapText="1"/>
    </xf>
    <xf numFmtId="168" fontId="13" fillId="7" borderId="1" xfId="1" applyNumberFormat="1" applyFont="1" applyFill="1" applyBorder="1" applyAlignment="1">
      <alignment horizontal="center" vertical="center" wrapText="1"/>
    </xf>
    <xf numFmtId="168" fontId="10" fillId="7" borderId="3" xfId="6" applyNumberFormat="1" applyFont="1" applyFill="1" applyBorder="1" applyAlignment="1">
      <alignment horizontal="center" vertical="center" wrapText="1"/>
    </xf>
    <xf numFmtId="168" fontId="10" fillId="7" borderId="2" xfId="0" applyNumberFormat="1" applyFont="1" applyFill="1" applyBorder="1" applyAlignment="1">
      <alignment horizontal="center" vertical="center" wrapText="1"/>
    </xf>
    <xf numFmtId="168" fontId="10" fillId="7" borderId="1" xfId="0" applyNumberFormat="1" applyFont="1" applyFill="1" applyBorder="1" applyAlignment="1">
      <alignment horizontal="center" vertical="center" wrapText="1"/>
    </xf>
    <xf numFmtId="165" fontId="12" fillId="7" borderId="1" xfId="1" applyNumberFormat="1" applyFont="1" applyFill="1" applyBorder="1" applyAlignment="1">
      <alignment horizontal="center" vertical="center" wrapText="1"/>
    </xf>
    <xf numFmtId="165" fontId="10" fillId="7" borderId="3" xfId="6" applyNumberFormat="1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167" fontId="13" fillId="7" borderId="15" xfId="0" applyNumberFormat="1" applyFont="1" applyFill="1" applyBorder="1" applyAlignment="1">
      <alignment horizontal="center" vertical="center" wrapText="1"/>
    </xf>
    <xf numFmtId="0" fontId="14" fillId="7" borderId="15" xfId="6" applyFont="1" applyFill="1" applyBorder="1" applyAlignment="1">
      <alignment horizontal="right" vertical="center" wrapText="1"/>
    </xf>
    <xf numFmtId="0" fontId="13" fillId="7" borderId="15" xfId="1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vertical="center" wrapText="1"/>
    </xf>
    <xf numFmtId="170" fontId="10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right" vertical="center" wrapText="1"/>
    </xf>
    <xf numFmtId="2" fontId="14" fillId="7" borderId="1" xfId="1" applyNumberFormat="1" applyFont="1" applyFill="1" applyBorder="1" applyAlignment="1">
      <alignment horizontal="right" vertical="center" wrapText="1"/>
    </xf>
    <xf numFmtId="170" fontId="14" fillId="7" borderId="1" xfId="0" applyNumberFormat="1" applyFont="1" applyFill="1" applyBorder="1" applyAlignment="1">
      <alignment horizontal="center" vertical="center" wrapText="1"/>
    </xf>
    <xf numFmtId="2" fontId="13" fillId="7" borderId="1" xfId="1" applyNumberFormat="1" applyFont="1" applyFill="1" applyBorder="1" applyAlignment="1">
      <alignment horizontal="right" vertical="center" wrapText="1"/>
    </xf>
    <xf numFmtId="170" fontId="14" fillId="7" borderId="1" xfId="6" applyNumberFormat="1" applyFont="1" applyFill="1" applyBorder="1" applyAlignment="1">
      <alignment horizontal="center" vertical="center" wrapText="1"/>
    </xf>
    <xf numFmtId="170" fontId="14" fillId="7" borderId="15" xfId="6" applyNumberFormat="1" applyFont="1" applyFill="1" applyBorder="1" applyAlignment="1">
      <alignment horizontal="center" vertical="center" wrapText="1"/>
    </xf>
    <xf numFmtId="2" fontId="1" fillId="7" borderId="15" xfId="0" applyNumberFormat="1" applyFont="1" applyFill="1" applyBorder="1" applyAlignment="1">
      <alignment horizontal="right" vertical="center" wrapText="1"/>
    </xf>
    <xf numFmtId="2" fontId="14" fillId="7" borderId="15" xfId="1" applyNumberFormat="1" applyFont="1" applyFill="1" applyBorder="1" applyAlignment="1">
      <alignment horizontal="right" vertical="center" wrapText="1"/>
    </xf>
    <xf numFmtId="170" fontId="1" fillId="7" borderId="1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1" xfId="12" applyNumberFormat="1" applyBorder="1" applyAlignment="1">
      <alignment horizontal="center" vertical="center" wrapText="1"/>
    </xf>
    <xf numFmtId="0" fontId="1" fillId="8" borderId="12" xfId="12" applyBorder="1" applyAlignment="1">
      <alignment horizontal="center" vertical="center" wrapText="1"/>
    </xf>
    <xf numFmtId="165" fontId="1" fillId="8" borderId="12" xfId="12" applyNumberFormat="1" applyBorder="1" applyAlignment="1">
      <alignment horizontal="center" vertical="center" wrapText="1"/>
    </xf>
    <xf numFmtId="165" fontId="1" fillId="8" borderId="13" xfId="12" applyNumberFormat="1" applyBorder="1" applyAlignment="1">
      <alignment horizontal="center" vertical="center" wrapText="1"/>
    </xf>
    <xf numFmtId="0" fontId="1" fillId="8" borderId="34" xfId="12" applyBorder="1" applyAlignment="1">
      <alignment horizontal="center" vertical="center" wrapText="1"/>
    </xf>
    <xf numFmtId="0" fontId="1" fillId="8" borderId="14" xfId="12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2" fontId="1" fillId="7" borderId="11" xfId="0" applyNumberFormat="1" applyFont="1" applyFill="1" applyBorder="1" applyAlignment="1">
      <alignment horizontal="center" vertical="center" wrapText="1"/>
    </xf>
    <xf numFmtId="2" fontId="12" fillId="7" borderId="11" xfId="1" applyNumberFormat="1" applyFont="1" applyFill="1" applyBorder="1" applyAlignment="1">
      <alignment horizontal="center" vertical="center" wrapText="1"/>
    </xf>
    <xf numFmtId="2" fontId="12" fillId="7" borderId="1" xfId="1" applyNumberFormat="1" applyFont="1" applyFill="1" applyBorder="1" applyAlignment="1">
      <alignment horizontal="center" vertical="center" wrapText="1"/>
    </xf>
    <xf numFmtId="170" fontId="1" fillId="7" borderId="20" xfId="6" applyNumberFormat="1" applyFont="1" applyFill="1" applyBorder="1" applyAlignment="1">
      <alignment horizontal="center" vertical="center" wrapText="1"/>
    </xf>
    <xf numFmtId="2" fontId="1" fillId="7" borderId="20" xfId="6" applyNumberFormat="1" applyFont="1" applyFill="1" applyBorder="1" applyAlignment="1">
      <alignment horizontal="center" vertical="center" wrapText="1"/>
    </xf>
    <xf numFmtId="165" fontId="1" fillId="7" borderId="7" xfId="6" applyNumberFormat="1" applyFont="1" applyFill="1" applyBorder="1" applyAlignment="1">
      <alignment horizontal="center" vertical="center" wrapText="1"/>
    </xf>
    <xf numFmtId="165" fontId="1" fillId="7" borderId="16" xfId="6" applyNumberFormat="1" applyFont="1" applyFill="1" applyBorder="1" applyAlignment="1">
      <alignment horizontal="center" vertical="center" wrapText="1"/>
    </xf>
    <xf numFmtId="165" fontId="10" fillId="7" borderId="8" xfId="0" applyNumberFormat="1" applyFont="1" applyFill="1" applyBorder="1" applyAlignment="1">
      <alignment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169" fontId="1" fillId="7" borderId="3" xfId="0" applyNumberFormat="1" applyFont="1" applyFill="1" applyBorder="1" applyAlignment="1">
      <alignment horizontal="center" vertical="center" wrapText="1"/>
    </xf>
    <xf numFmtId="166" fontId="1" fillId="7" borderId="3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8" borderId="12" xfId="12" applyNumberFormat="1" applyBorder="1" applyAlignment="1">
      <alignment horizontal="center" vertical="center" wrapText="1"/>
    </xf>
    <xf numFmtId="2" fontId="12" fillId="0" borderId="11" xfId="1" applyNumberFormat="1" applyFont="1" applyBorder="1" applyAlignment="1">
      <alignment horizontal="center" vertical="center" wrapText="1"/>
    </xf>
    <xf numFmtId="2" fontId="1" fillId="0" borderId="20" xfId="6" applyNumberFormat="1" applyFont="1" applyBorder="1" applyAlignment="1">
      <alignment horizontal="center" vertical="center" wrapText="1"/>
    </xf>
    <xf numFmtId="2" fontId="12" fillId="0" borderId="1" xfId="1" applyNumberFormat="1" applyFont="1" applyBorder="1" applyAlignment="1">
      <alignment horizontal="center" vertical="center" wrapText="1"/>
    </xf>
    <xf numFmtId="165" fontId="12" fillId="0" borderId="7" xfId="1" applyNumberFormat="1" applyFont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2" fontId="12" fillId="7" borderId="15" xfId="1" applyNumberFormat="1" applyFont="1" applyFill="1" applyBorder="1" applyAlignment="1">
      <alignment horizontal="center" vertical="center" wrapText="1"/>
    </xf>
    <xf numFmtId="1" fontId="12" fillId="0" borderId="15" xfId="1" applyNumberFormat="1" applyFont="1" applyBorder="1" applyAlignment="1">
      <alignment horizontal="center" vertical="center" wrapText="1"/>
    </xf>
    <xf numFmtId="0" fontId="12" fillId="7" borderId="20" xfId="1" applyFont="1" applyFill="1" applyBorder="1" applyAlignment="1">
      <alignment horizontal="center" vertical="center" wrapText="1"/>
    </xf>
    <xf numFmtId="1" fontId="12" fillId="7" borderId="15" xfId="1" applyNumberFormat="1" applyFont="1" applyFill="1" applyBorder="1" applyAlignment="1">
      <alignment horizontal="center" vertical="center" wrapText="1"/>
    </xf>
    <xf numFmtId="0" fontId="1" fillId="7" borderId="1" xfId="6" applyFont="1" applyFill="1" applyBorder="1" applyAlignment="1">
      <alignment horizontal="center" vertical="center" wrapText="1"/>
    </xf>
    <xf numFmtId="0" fontId="1" fillId="7" borderId="15" xfId="6" applyFont="1" applyFill="1" applyBorder="1" applyAlignment="1">
      <alignment horizontal="center" vertical="center" wrapText="1"/>
    </xf>
    <xf numFmtId="2" fontId="12" fillId="0" borderId="20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70" fontId="12" fillId="0" borderId="20" xfId="1" applyNumberFormat="1" applyFont="1" applyBorder="1" applyAlignment="1">
      <alignment horizontal="center" vertical="center" wrapText="1"/>
    </xf>
    <xf numFmtId="2" fontId="12" fillId="0" borderId="15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17" xfId="6" applyFont="1" applyBorder="1" applyAlignment="1">
      <alignment vertical="center" wrapText="1"/>
    </xf>
    <xf numFmtId="0" fontId="1" fillId="7" borderId="1" xfId="7" applyFont="1" applyFill="1" applyBorder="1" applyAlignment="1">
      <alignment horizontal="center" vertical="center" wrapText="1"/>
    </xf>
    <xf numFmtId="0" fontId="1" fillId="0" borderId="1" xfId="6" applyFont="1" applyBorder="1" applyAlignment="1">
      <alignment vertical="center" wrapText="1"/>
    </xf>
    <xf numFmtId="165" fontId="12" fillId="0" borderId="16" xfId="1" applyNumberFormat="1" applyFont="1" applyBorder="1" applyAlignment="1">
      <alignment horizontal="center" vertical="center" wrapText="1"/>
    </xf>
    <xf numFmtId="0" fontId="18" fillId="7" borderId="34" xfId="13" applyFont="1" applyFill="1" applyBorder="1" applyAlignment="1">
      <alignment horizontal="center" vertical="center" wrapText="1"/>
    </xf>
    <xf numFmtId="0" fontId="10" fillId="0" borderId="1" xfId="6" applyFont="1" applyBorder="1" applyAlignment="1">
      <alignment horizontal="right" vertical="center" wrapText="1"/>
    </xf>
    <xf numFmtId="2" fontId="12" fillId="7" borderId="3" xfId="1" applyNumberFormat="1" applyFont="1" applyFill="1" applyBorder="1" applyAlignment="1">
      <alignment horizontal="center" vertical="center" wrapText="1"/>
    </xf>
    <xf numFmtId="2" fontId="12" fillId="7" borderId="14" xfId="1" applyNumberFormat="1" applyFont="1" applyFill="1" applyBorder="1" applyAlignment="1">
      <alignment horizontal="center" vertical="center" wrapText="1"/>
    </xf>
    <xf numFmtId="167" fontId="1" fillId="7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7" borderId="20" xfId="6" applyFont="1" applyFill="1" applyBorder="1" applyAlignment="1">
      <alignment horizontal="center" vertical="center" wrapText="1"/>
    </xf>
    <xf numFmtId="165" fontId="10" fillId="7" borderId="15" xfId="6" applyNumberFormat="1" applyFont="1" applyFill="1" applyBorder="1" applyAlignment="1">
      <alignment horizontal="center" vertical="center" wrapText="1"/>
    </xf>
    <xf numFmtId="164" fontId="10" fillId="7" borderId="16" xfId="6" applyNumberFormat="1" applyFont="1" applyFill="1" applyBorder="1" applyAlignment="1">
      <alignment horizontal="center" vertical="center" wrapText="1"/>
    </xf>
    <xf numFmtId="170" fontId="1" fillId="0" borderId="20" xfId="6" applyNumberFormat="1" applyFont="1" applyBorder="1" applyAlignment="1">
      <alignment horizontal="center" vertical="center" wrapText="1"/>
    </xf>
    <xf numFmtId="170" fontId="1" fillId="7" borderId="1" xfId="0" applyNumberFormat="1" applyFont="1" applyFill="1" applyBorder="1" applyAlignment="1">
      <alignment horizontal="center" vertical="center" wrapText="1"/>
    </xf>
    <xf numFmtId="170" fontId="1" fillId="0" borderId="1" xfId="6" applyNumberFormat="1" applyFont="1" applyBorder="1" applyAlignment="1">
      <alignment horizontal="center" vertical="center" wrapText="1"/>
    </xf>
    <xf numFmtId="2" fontId="1" fillId="0" borderId="1" xfId="6" applyNumberFormat="1" applyFont="1" applyBorder="1" applyAlignment="1">
      <alignment horizontal="center" vertical="center" wrapText="1"/>
    </xf>
    <xf numFmtId="1" fontId="1" fillId="7" borderId="15" xfId="6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horizontal="right" vertical="center"/>
    </xf>
    <xf numFmtId="49" fontId="20" fillId="0" borderId="1" xfId="0" applyNumberFormat="1" applyFont="1" applyBorder="1" applyAlignment="1">
      <alignment horizontal="right" vertical="center"/>
    </xf>
    <xf numFmtId="49" fontId="20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right" vertical="center" wrapText="1"/>
    </xf>
    <xf numFmtId="49" fontId="20" fillId="7" borderId="1" xfId="0" applyNumberFormat="1" applyFont="1" applyFill="1" applyBorder="1" applyAlignment="1">
      <alignment horizontal="right" vertical="center"/>
    </xf>
    <xf numFmtId="49" fontId="20" fillId="7" borderId="1" xfId="0" applyNumberFormat="1" applyFont="1" applyFill="1" applyBorder="1" applyAlignment="1">
      <alignment horizontal="right" vertical="center" wrapText="1"/>
    </xf>
    <xf numFmtId="0" fontId="2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" xfId="6" applyFont="1" applyBorder="1" applyAlignment="1">
      <alignment horizontal="center" vertical="center" wrapText="1"/>
    </xf>
    <xf numFmtId="0" fontId="1" fillId="0" borderId="1" xfId="6" applyFont="1" applyBorder="1" applyAlignment="1">
      <alignment horizontal="center" vertical="center" wrapText="1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2" fontId="10" fillId="7" borderId="5" xfId="0" applyNumberFormat="1" applyFont="1" applyFill="1" applyBorder="1" applyAlignment="1">
      <alignment horizontal="center" vertical="center" wrapText="1"/>
    </xf>
    <xf numFmtId="2" fontId="10" fillId="7" borderId="3" xfId="0" applyNumberFormat="1" applyFont="1" applyFill="1" applyBorder="1" applyAlignment="1">
      <alignment horizontal="center" vertical="center" wrapText="1"/>
    </xf>
    <xf numFmtId="165" fontId="10" fillId="7" borderId="6" xfId="0" applyNumberFormat="1" applyFont="1" applyFill="1" applyBorder="1" applyAlignment="1">
      <alignment horizontal="center" vertical="center" wrapText="1"/>
    </xf>
    <xf numFmtId="165" fontId="10" fillId="7" borderId="8" xfId="0" applyNumberFormat="1" applyFont="1" applyFill="1" applyBorder="1" applyAlignment="1">
      <alignment horizontal="center" vertical="center" wrapText="1"/>
    </xf>
    <xf numFmtId="1" fontId="10" fillId="7" borderId="5" xfId="0" applyNumberFormat="1" applyFont="1" applyFill="1" applyBorder="1" applyAlignment="1">
      <alignment horizontal="center" vertical="center" wrapText="1"/>
    </xf>
    <xf numFmtId="1" fontId="10" fillId="7" borderId="3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" fillId="7" borderId="15" xfId="7" applyFont="1" applyFill="1" applyBorder="1" applyAlignment="1">
      <alignment horizontal="center" vertical="center" wrapText="1"/>
    </xf>
    <xf numFmtId="0" fontId="1" fillId="7" borderId="17" xfId="7" applyFont="1" applyFill="1" applyBorder="1" applyAlignment="1">
      <alignment horizontal="center" vertical="center" wrapText="1"/>
    </xf>
    <xf numFmtId="0" fontId="1" fillId="7" borderId="2" xfId="7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left" vertical="center" wrapText="1"/>
    </xf>
    <xf numFmtId="0" fontId="10" fillId="7" borderId="14" xfId="0" applyFont="1" applyFill="1" applyBorder="1" applyAlignment="1">
      <alignment horizontal="left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2" fontId="10" fillId="7" borderId="32" xfId="0" applyNumberFormat="1" applyFont="1" applyFill="1" applyBorder="1" applyAlignment="1">
      <alignment horizontal="center" vertical="center" wrapText="1"/>
    </xf>
    <xf numFmtId="2" fontId="10" fillId="7" borderId="33" xfId="0" applyNumberFormat="1" applyFont="1" applyFill="1" applyBorder="1" applyAlignment="1">
      <alignment horizontal="center" vertical="center" wrapText="1"/>
    </xf>
    <xf numFmtId="171" fontId="11" fillId="7" borderId="0" xfId="0" applyNumberFormat="1" applyFont="1" applyFill="1" applyAlignment="1">
      <alignment horizontal="left" vertical="center" wrapText="1"/>
    </xf>
    <xf numFmtId="0" fontId="11" fillId="7" borderId="0" xfId="0" applyFont="1" applyFill="1" applyAlignment="1">
      <alignment horizontal="left" vertical="center" wrapText="1"/>
    </xf>
    <xf numFmtId="0" fontId="1" fillId="0" borderId="15" xfId="6" applyFont="1" applyBorder="1" applyAlignment="1">
      <alignment horizontal="center" vertical="center" wrapText="1"/>
    </xf>
    <xf numFmtId="0" fontId="1" fillId="0" borderId="17" xfId="6" applyFont="1" applyBorder="1" applyAlignment="1">
      <alignment horizontal="center" vertical="center" wrapText="1"/>
    </xf>
  </cellXfs>
  <cellStyles count="14">
    <cellStyle name="40% - Accent3" xfId="7" builtinId="39"/>
    <cellStyle name="Accent3" xfId="13" builtinId="37"/>
    <cellStyle name="Heading 1 2" xfId="2" xr:uid="{00000000-0005-0000-0000-000002000000}"/>
    <cellStyle name="Heading 2 2" xfId="3" xr:uid="{00000000-0005-0000-0000-000003000000}"/>
    <cellStyle name="Heading 3 2" xfId="4" xr:uid="{00000000-0005-0000-0000-000004000000}"/>
    <cellStyle name="Hyperlink" xfId="8" builtinId="8"/>
    <cellStyle name="Normal" xfId="0" builtinId="0"/>
    <cellStyle name="Normal 2" xfId="6" xr:uid="{00000000-0005-0000-0000-000007000000}"/>
    <cellStyle name="Normal 3" xfId="1" xr:uid="{00000000-0005-0000-0000-000008000000}"/>
    <cellStyle name="Style 1" xfId="9" xr:uid="{00000000-0005-0000-0000-000009000000}"/>
    <cellStyle name="Style 1 2" xfId="12" xr:uid="{00000000-0005-0000-0000-00000A000000}"/>
    <cellStyle name="Style 2" xfId="10" xr:uid="{00000000-0005-0000-0000-00000B000000}"/>
    <cellStyle name="Style 3" xfId="11" xr:uid="{00000000-0005-0000-0000-00000C000000}"/>
    <cellStyle name="Title 2" xfId="5" xr:uid="{00000000-0005-0000-0000-00000D000000}"/>
  </cellStyles>
  <dxfs count="3"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bottom style="medium">
          <color theme="3" tint="0.39994506668294322"/>
        </bottom>
        <vertical/>
        <horizontal/>
      </border>
    </dxf>
    <dxf>
      <font>
        <color theme="1" tint="4.9989318521683403E-2"/>
      </font>
      <border>
        <top style="thick">
          <color theme="0"/>
        </top>
        <vertical style="medium">
          <color theme="0"/>
        </vertical>
      </border>
    </dxf>
  </dxfs>
  <tableStyles count="1" defaultTableStyle="Simple Monthly Budget" defaultPivotStyle="PivotStyleMedium13">
    <tableStyle name="Simple Monthly Budget" pivot="0" count="3" xr9:uid="{00000000-0011-0000-FFFF-FFFF00000000}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641537</xdr:colOff>
      <xdr:row>27</xdr:row>
      <xdr:rowOff>156455</xdr:rowOff>
    </xdr:from>
    <xdr:to>
      <xdr:col>5</xdr:col>
      <xdr:colOff>2064132</xdr:colOff>
      <xdr:row>39</xdr:row>
      <xdr:rowOff>66746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25114" y="5109455"/>
          <a:ext cx="3840480" cy="2108368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2205777</xdr:colOff>
      <xdr:row>27</xdr:row>
      <xdr:rowOff>156393</xdr:rowOff>
    </xdr:from>
    <xdr:to>
      <xdr:col>12</xdr:col>
      <xdr:colOff>228681</xdr:colOff>
      <xdr:row>39</xdr:row>
      <xdr:rowOff>66746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107239" y="5109393"/>
          <a:ext cx="3840480" cy="210843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en-US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/>
          <a:endParaRPr lang="en-US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641537</xdr:colOff>
      <xdr:row>39</xdr:row>
      <xdr:rowOff>182213</xdr:rowOff>
    </xdr:from>
    <xdr:to>
      <xdr:col>5</xdr:col>
      <xdr:colOff>2064132</xdr:colOff>
      <xdr:row>53</xdr:row>
      <xdr:rowOff>22407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25114" y="7333290"/>
          <a:ext cx="3840480" cy="240461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ADDENDA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Addendum Issued: NONE </a:t>
          </a:r>
          <a:r>
            <a:rPr lang="en-US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up to Date (09/15/2014): None</a:t>
          </a:r>
          <a:endParaRPr lang="en-US" sz="16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 u="sng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review</a:t>
          </a:r>
          <a:r>
            <a:rPr lang="en-US" sz="16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any Addendum issued after Date 06/06/23</a:t>
          </a:r>
          <a:endParaRPr lang="en-US" sz="16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2205777</xdr:colOff>
      <xdr:row>39</xdr:row>
      <xdr:rowOff>182213</xdr:rowOff>
    </xdr:from>
    <xdr:to>
      <xdr:col>12</xdr:col>
      <xdr:colOff>228681</xdr:colOff>
      <xdr:row>53</xdr:row>
      <xdr:rowOff>22407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107239" y="7333290"/>
          <a:ext cx="3840480" cy="240461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641537</xdr:colOff>
      <xdr:row>25</xdr:row>
      <xdr:rowOff>89156</xdr:rowOff>
    </xdr:from>
    <xdr:to>
      <xdr:col>5</xdr:col>
      <xdr:colOff>2064132</xdr:colOff>
      <xdr:row>27</xdr:row>
      <xdr:rowOff>99625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25114" y="4675810"/>
          <a:ext cx="3840480" cy="37681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ysClr val="windowText" lastClr="000000"/>
              </a:solidFill>
              <a:latin typeface="+mj-lt"/>
              <a:ea typeface="Verdana" pitchFamily="34" charset="0"/>
              <a:cs typeface="Verdana" pitchFamily="34" charset="0"/>
            </a:rPr>
            <a:t>OWNER</a:t>
          </a:r>
        </a:p>
      </xdr:txBody>
    </xdr:sp>
    <xdr:clientData/>
  </xdr:twoCellAnchor>
  <xdr:twoCellAnchor>
    <xdr:from>
      <xdr:col>5</xdr:col>
      <xdr:colOff>2205777</xdr:colOff>
      <xdr:row>25</xdr:row>
      <xdr:rowOff>93220</xdr:rowOff>
    </xdr:from>
    <xdr:to>
      <xdr:col>12</xdr:col>
      <xdr:colOff>228681</xdr:colOff>
      <xdr:row>27</xdr:row>
      <xdr:rowOff>99625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107239" y="4679874"/>
          <a:ext cx="3840480" cy="372751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ysClr val="windowText" lastClr="000000"/>
              </a:solidFill>
              <a:latin typeface="+mj-lt"/>
            </a:rPr>
            <a:t>ARCHITECT</a:t>
          </a:r>
        </a:p>
      </xdr:txBody>
    </xdr:sp>
    <xdr:clientData/>
  </xdr:twoCellAnchor>
  <xdr:twoCellAnchor>
    <xdr:from>
      <xdr:col>2</xdr:col>
      <xdr:colOff>641537</xdr:colOff>
      <xdr:row>17</xdr:row>
      <xdr:rowOff>164546</xdr:rowOff>
    </xdr:from>
    <xdr:to>
      <xdr:col>12</xdr:col>
      <xdr:colOff>219075</xdr:colOff>
      <xdr:row>21</xdr:row>
      <xdr:rowOff>154360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79687" y="3307796"/>
          <a:ext cx="7464238" cy="71371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641537</xdr:colOff>
      <xdr:row>9</xdr:row>
      <xdr:rowOff>171679</xdr:rowOff>
    </xdr:from>
    <xdr:to>
      <xdr:col>12</xdr:col>
      <xdr:colOff>209550</xdr:colOff>
      <xdr:row>17</xdr:row>
      <xdr:rowOff>40266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79687" y="1809979"/>
          <a:ext cx="7454713" cy="137353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ARBOR TERRACE APARTMENTS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177"/>
  <sheetViews>
    <sheetView showGridLines="0" tabSelected="1" topLeftCell="A8" zoomScaleNormal="100" zoomScaleSheetLayoutView="40" workbookViewId="0">
      <selection activeCell="K80" sqref="K80"/>
    </sheetView>
  </sheetViews>
  <sheetFormatPr defaultColWidth="9.109375" defaultRowHeight="13.8" x14ac:dyDescent="0.3"/>
  <cols>
    <col min="1" max="1" width="2.88671875" style="7" customWidth="1"/>
    <col min="2" max="2" width="4.44140625" style="34" bestFit="1" customWidth="1"/>
    <col min="3" max="3" width="10.88671875" style="34" customWidth="1"/>
    <col min="4" max="4" width="15" style="34" customWidth="1"/>
    <col min="5" max="5" width="12.6640625" style="34" customWidth="1"/>
    <col min="6" max="6" width="52.6640625" style="7" customWidth="1"/>
    <col min="7" max="7" width="11" style="26" customWidth="1"/>
    <col min="8" max="8" width="11" style="34" hidden="1" customWidth="1"/>
    <col min="9" max="9" width="11" style="34" customWidth="1"/>
    <col min="10" max="10" width="9.6640625" style="34" customWidth="1"/>
    <col min="11" max="11" width="9.88671875" style="34" customWidth="1"/>
    <col min="12" max="12" width="10" style="34" customWidth="1"/>
    <col min="13" max="13" width="12.44140625" style="44" customWidth="1"/>
    <col min="14" max="14" width="13.88671875" style="7" customWidth="1"/>
    <col min="15" max="15" width="14.33203125" style="7" customWidth="1"/>
    <col min="16" max="16" width="14.88671875" style="7" customWidth="1"/>
    <col min="17" max="16384" width="9.109375" style="7"/>
  </cols>
  <sheetData>
    <row r="2" spans="2:14" ht="27.6" x14ac:dyDescent="0.3">
      <c r="B2" s="8"/>
      <c r="C2" s="8"/>
      <c r="D2" s="146" t="s">
        <v>48</v>
      </c>
      <c r="E2" s="178"/>
      <c r="F2" s="179"/>
      <c r="G2" s="151" t="s">
        <v>49</v>
      </c>
      <c r="H2" s="147"/>
      <c r="I2" s="149" t="s">
        <v>50</v>
      </c>
      <c r="J2" s="148"/>
      <c r="K2" s="149" t="s">
        <v>51</v>
      </c>
      <c r="L2" s="148"/>
      <c r="M2" s="149" t="s">
        <v>52</v>
      </c>
      <c r="N2" s="152"/>
    </row>
    <row r="3" spans="2:14" ht="28.8" x14ac:dyDescent="0.3">
      <c r="B3" s="8"/>
      <c r="C3" s="8"/>
      <c r="D3" s="150" t="s">
        <v>53</v>
      </c>
      <c r="E3" s="178"/>
      <c r="F3" s="179"/>
      <c r="G3" s="151" t="s">
        <v>54</v>
      </c>
      <c r="H3" s="147"/>
      <c r="I3" s="149" t="s">
        <v>55</v>
      </c>
      <c r="J3" s="148"/>
      <c r="K3" s="149" t="s">
        <v>56</v>
      </c>
      <c r="L3" s="148"/>
      <c r="M3" s="149" t="s">
        <v>57</v>
      </c>
      <c r="N3" s="152"/>
    </row>
    <row r="4" spans="2:14" ht="28.8" x14ac:dyDescent="0.3">
      <c r="B4" s="8"/>
      <c r="C4" s="8"/>
      <c r="D4" s="150" t="s">
        <v>58</v>
      </c>
      <c r="E4" s="180"/>
      <c r="F4" s="181"/>
      <c r="G4" s="149" t="s">
        <v>59</v>
      </c>
      <c r="H4" s="148"/>
      <c r="I4" s="149" t="s">
        <v>60</v>
      </c>
      <c r="J4" s="148"/>
      <c r="K4" s="149" t="s">
        <v>61</v>
      </c>
      <c r="L4" s="148"/>
      <c r="M4" s="149" t="s">
        <v>62</v>
      </c>
      <c r="N4" s="152"/>
    </row>
    <row r="5" spans="2:14" ht="41.4" x14ac:dyDescent="0.3">
      <c r="B5" s="8"/>
      <c r="C5" s="8"/>
      <c r="D5" s="146" t="s">
        <v>63</v>
      </c>
      <c r="E5" s="180"/>
      <c r="F5" s="181"/>
      <c r="G5" s="149" t="s">
        <v>64</v>
      </c>
      <c r="H5" s="148"/>
      <c r="I5" s="149" t="s">
        <v>65</v>
      </c>
      <c r="J5" s="148"/>
      <c r="K5" s="149" t="s">
        <v>66</v>
      </c>
      <c r="L5" s="148"/>
      <c r="M5" s="149" t="s">
        <v>67</v>
      </c>
      <c r="N5" s="153"/>
    </row>
    <row r="6" spans="2:14" ht="27.6" x14ac:dyDescent="0.3">
      <c r="B6" s="8"/>
      <c r="C6" s="8"/>
      <c r="D6" s="146" t="s">
        <v>68</v>
      </c>
      <c r="E6" s="180"/>
      <c r="F6" s="181"/>
      <c r="G6" s="149" t="s">
        <v>69</v>
      </c>
      <c r="H6" s="148"/>
      <c r="I6" s="149" t="s">
        <v>70</v>
      </c>
      <c r="J6" s="148"/>
      <c r="K6" s="145"/>
      <c r="L6" s="107"/>
      <c r="M6" s="149" t="s">
        <v>71</v>
      </c>
      <c r="N6" s="152"/>
    </row>
    <row r="7" spans="2:14" ht="14.25" customHeight="1" x14ac:dyDescent="0.3">
      <c r="B7" s="8"/>
      <c r="C7" s="8"/>
      <c r="D7" s="8"/>
      <c r="E7" s="9"/>
      <c r="F7" s="8"/>
      <c r="G7" s="27"/>
      <c r="H7" s="8"/>
      <c r="I7" s="8"/>
      <c r="J7" s="8"/>
      <c r="K7" s="8"/>
      <c r="L7" s="8"/>
    </row>
    <row r="8" spans="2:14" ht="14.25" customHeight="1" x14ac:dyDescent="0.3">
      <c r="B8" s="8"/>
      <c r="C8" s="8"/>
      <c r="D8" s="8"/>
      <c r="E8" s="9"/>
      <c r="F8" s="8"/>
      <c r="G8" s="27"/>
      <c r="H8" s="8"/>
      <c r="I8" s="8"/>
      <c r="J8" s="8"/>
      <c r="K8" s="8"/>
      <c r="L8" s="8"/>
    </row>
    <row r="9" spans="2:14" ht="14.25" customHeight="1" x14ac:dyDescent="0.3">
      <c r="B9" s="8"/>
      <c r="C9" s="8"/>
      <c r="D9" s="8"/>
      <c r="E9" s="9"/>
      <c r="F9" s="8"/>
      <c r="G9" s="27"/>
      <c r="H9" s="8"/>
      <c r="I9" s="8"/>
      <c r="J9" s="8"/>
      <c r="K9" s="8"/>
      <c r="L9" s="8"/>
    </row>
    <row r="11" spans="2:14" x14ac:dyDescent="0.3">
      <c r="B11" s="9"/>
      <c r="C11" s="9"/>
      <c r="D11" s="9"/>
      <c r="E11" s="9"/>
      <c r="F11" s="10"/>
      <c r="G11" s="27"/>
      <c r="H11" s="9"/>
      <c r="I11" s="9"/>
      <c r="J11" s="9"/>
      <c r="K11" s="9"/>
      <c r="L11" s="9"/>
    </row>
    <row r="12" spans="2:14" x14ac:dyDescent="0.3">
      <c r="B12" s="9"/>
      <c r="C12" s="9"/>
      <c r="D12" s="9"/>
      <c r="E12" s="9"/>
      <c r="F12" s="10"/>
      <c r="G12" s="27"/>
      <c r="H12" s="9"/>
      <c r="I12" s="9"/>
      <c r="J12" s="9"/>
      <c r="K12" s="9"/>
      <c r="L12" s="9"/>
    </row>
    <row r="13" spans="2:14" x14ac:dyDescent="0.3">
      <c r="B13" s="9"/>
      <c r="C13" s="9"/>
      <c r="D13" s="9"/>
      <c r="E13" s="9"/>
      <c r="F13" s="10"/>
      <c r="G13" s="27"/>
      <c r="H13" s="9"/>
      <c r="I13" s="9"/>
      <c r="J13" s="9"/>
      <c r="K13" s="9"/>
      <c r="L13" s="9"/>
    </row>
    <row r="16" spans="2:14" ht="14.25" customHeight="1" x14ac:dyDescent="0.3">
      <c r="F16" s="10"/>
    </row>
    <row r="17" spans="6:6" ht="14.25" customHeight="1" x14ac:dyDescent="0.3"/>
    <row r="18" spans="6:6" ht="14.25" customHeight="1" x14ac:dyDescent="0.3"/>
    <row r="19" spans="6:6" ht="14.25" customHeight="1" x14ac:dyDescent="0.3"/>
    <row r="20" spans="6:6" ht="14.25" customHeight="1" x14ac:dyDescent="0.3">
      <c r="F20" s="11"/>
    </row>
    <row r="21" spans="6:6" ht="14.25" customHeight="1" x14ac:dyDescent="0.3">
      <c r="F21" s="11"/>
    </row>
    <row r="22" spans="6:6" ht="14.25" customHeight="1" x14ac:dyDescent="0.3">
      <c r="F22" s="11"/>
    </row>
    <row r="23" spans="6:6" ht="14.25" customHeight="1" x14ac:dyDescent="0.3">
      <c r="F23" s="11"/>
    </row>
    <row r="24" spans="6:6" ht="15" customHeight="1" x14ac:dyDescent="0.3">
      <c r="F24" s="11"/>
    </row>
    <row r="55" spans="2:16" x14ac:dyDescent="0.3">
      <c r="D55" s="12" t="s">
        <v>16</v>
      </c>
      <c r="E55" s="184">
        <v>80</v>
      </c>
      <c r="F55" s="185"/>
    </row>
    <row r="56" spans="2:16" x14ac:dyDescent="0.3">
      <c r="D56" s="13"/>
    </row>
    <row r="57" spans="2:16" x14ac:dyDescent="0.3">
      <c r="D57" s="14" t="s">
        <v>14</v>
      </c>
      <c r="E57" s="185" t="s">
        <v>13</v>
      </c>
      <c r="F57" s="185"/>
    </row>
    <row r="62" spans="2:16" ht="14.4" thickBot="1" x14ac:dyDescent="0.35"/>
    <row r="63" spans="2:16" ht="13.95" customHeight="1" x14ac:dyDescent="0.3">
      <c r="B63" s="174" t="s">
        <v>0</v>
      </c>
      <c r="C63" s="176" t="s">
        <v>12</v>
      </c>
      <c r="D63" s="169" t="s">
        <v>4</v>
      </c>
      <c r="E63" s="169" t="s">
        <v>1</v>
      </c>
      <c r="F63" s="169" t="s">
        <v>11</v>
      </c>
      <c r="G63" s="167" t="s">
        <v>2</v>
      </c>
      <c r="H63" s="169" t="s">
        <v>9</v>
      </c>
      <c r="I63" s="169" t="s">
        <v>15</v>
      </c>
      <c r="J63" s="169" t="s">
        <v>25</v>
      </c>
      <c r="K63" s="169"/>
      <c r="L63" s="169"/>
      <c r="M63" s="182" t="s">
        <v>29</v>
      </c>
      <c r="N63" s="182" t="s">
        <v>32</v>
      </c>
      <c r="O63" s="163" t="s">
        <v>33</v>
      </c>
      <c r="P63" s="165" t="s">
        <v>26</v>
      </c>
    </row>
    <row r="64" spans="2:16" ht="28.2" thickBot="1" x14ac:dyDescent="0.35">
      <c r="B64" s="175"/>
      <c r="C64" s="177"/>
      <c r="D64" s="170"/>
      <c r="E64" s="170"/>
      <c r="F64" s="170"/>
      <c r="G64" s="168"/>
      <c r="H64" s="170"/>
      <c r="I64" s="170"/>
      <c r="J64" s="105" t="s">
        <v>27</v>
      </c>
      <c r="K64" s="105" t="s">
        <v>31</v>
      </c>
      <c r="L64" s="106" t="s">
        <v>30</v>
      </c>
      <c r="M64" s="183"/>
      <c r="N64" s="183"/>
      <c r="O64" s="164"/>
      <c r="P64" s="166"/>
    </row>
    <row r="65" spans="2:16" x14ac:dyDescent="0.3">
      <c r="B65" s="55"/>
      <c r="C65" s="56"/>
      <c r="D65" s="57"/>
      <c r="E65" s="58">
        <v>10000</v>
      </c>
      <c r="F65" s="3" t="s">
        <v>7</v>
      </c>
      <c r="G65" s="59"/>
      <c r="H65" s="56"/>
      <c r="I65" s="56"/>
      <c r="J65" s="56"/>
      <c r="K65" s="56"/>
      <c r="L65" s="56"/>
      <c r="M65" s="60"/>
      <c r="N65" s="60"/>
      <c r="O65" s="60"/>
      <c r="P65" s="61"/>
    </row>
    <row r="66" spans="2:16" x14ac:dyDescent="0.3">
      <c r="B66" s="40" t="str">
        <f>IF(TRIM(G66)&lt;&gt;"",COUNTA($G$66:G66)&amp;"","")</f>
        <v>1</v>
      </c>
      <c r="C66" s="103"/>
      <c r="D66" s="103"/>
      <c r="E66" s="47"/>
      <c r="F66" s="15" t="s">
        <v>10</v>
      </c>
      <c r="G66" s="29">
        <v>1</v>
      </c>
      <c r="H66" s="41"/>
      <c r="I66" s="103" t="s">
        <v>5</v>
      </c>
      <c r="J66" s="48"/>
      <c r="K66" s="48"/>
      <c r="L66" s="49"/>
      <c r="M66" s="62"/>
      <c r="N66" s="48"/>
      <c r="O66" s="49"/>
      <c r="P66" s="50"/>
    </row>
    <row r="67" spans="2:16" x14ac:dyDescent="0.3">
      <c r="B67" s="40" t="str">
        <f>IF(TRIM(G67)&lt;&gt;"",COUNTA($G$66:G67)&amp;"","")</f>
        <v>2</v>
      </c>
      <c r="C67" s="103"/>
      <c r="D67" s="103"/>
      <c r="E67" s="47"/>
      <c r="F67" s="15" t="s">
        <v>20</v>
      </c>
      <c r="G67" s="29">
        <v>1</v>
      </c>
      <c r="H67" s="51"/>
      <c r="I67" s="103" t="s">
        <v>5</v>
      </c>
      <c r="J67" s="48"/>
      <c r="K67" s="48"/>
      <c r="L67" s="49"/>
      <c r="M67" s="62"/>
      <c r="N67" s="48"/>
      <c r="O67" s="49"/>
      <c r="P67" s="50"/>
    </row>
    <row r="68" spans="2:16" s="23" customFormat="1" x14ac:dyDescent="0.3">
      <c r="B68" s="40" t="str">
        <f>IF(TRIM(G68)&lt;&gt;"",COUNTA($G$66:G68)&amp;"","")</f>
        <v>3</v>
      </c>
      <c r="C68" s="103"/>
      <c r="D68" s="103"/>
      <c r="E68" s="47"/>
      <c r="F68" s="15" t="s">
        <v>6</v>
      </c>
      <c r="G68" s="29">
        <v>1</v>
      </c>
      <c r="H68" s="52"/>
      <c r="I68" s="103" t="s">
        <v>5</v>
      </c>
      <c r="J68" s="48"/>
      <c r="K68" s="48"/>
      <c r="L68" s="49"/>
      <c r="M68" s="62"/>
      <c r="N68" s="48"/>
      <c r="O68" s="49"/>
      <c r="P68" s="50"/>
    </row>
    <row r="69" spans="2:16" x14ac:dyDescent="0.3">
      <c r="B69" s="40" t="str">
        <f>IF(TRIM(G69)&lt;&gt;"",COUNTA($G$66:G69)&amp;"","")</f>
        <v>4</v>
      </c>
      <c r="C69" s="103"/>
      <c r="D69" s="103"/>
      <c r="E69" s="47"/>
      <c r="F69" s="15" t="s">
        <v>21</v>
      </c>
      <c r="G69" s="29">
        <v>1</v>
      </c>
      <c r="H69" s="52"/>
      <c r="I69" s="103" t="s">
        <v>5</v>
      </c>
      <c r="J69" s="48"/>
      <c r="K69" s="48"/>
      <c r="L69" s="49"/>
      <c r="M69" s="62"/>
      <c r="N69" s="48"/>
      <c r="O69" s="49"/>
      <c r="P69" s="50"/>
    </row>
    <row r="70" spans="2:16" x14ac:dyDescent="0.3">
      <c r="B70" s="40" t="str">
        <f>IF(TRIM(G70)&lt;&gt;"",COUNTA($G$66:G70)&amp;"","")</f>
        <v>5</v>
      </c>
      <c r="C70" s="103"/>
      <c r="D70" s="103"/>
      <c r="E70" s="47"/>
      <c r="F70" s="15" t="s">
        <v>22</v>
      </c>
      <c r="G70" s="29">
        <v>1</v>
      </c>
      <c r="H70" s="52"/>
      <c r="I70" s="103" t="s">
        <v>5</v>
      </c>
      <c r="J70" s="48"/>
      <c r="K70" s="48"/>
      <c r="L70" s="49"/>
      <c r="M70" s="62"/>
      <c r="N70" s="48"/>
      <c r="O70" s="49"/>
      <c r="P70" s="50"/>
    </row>
    <row r="71" spans="2:16" x14ac:dyDescent="0.3">
      <c r="B71" s="40" t="str">
        <f>IF(TRIM(G71)&lt;&gt;"",COUNTA($G$66:G71)&amp;"","")</f>
        <v>6</v>
      </c>
      <c r="C71" s="103"/>
      <c r="D71" s="103"/>
      <c r="E71" s="47"/>
      <c r="F71" s="15" t="s">
        <v>23</v>
      </c>
      <c r="G71" s="29">
        <v>1</v>
      </c>
      <c r="H71" s="52"/>
      <c r="I71" s="103" t="s">
        <v>5</v>
      </c>
      <c r="J71" s="48"/>
      <c r="K71" s="48"/>
      <c r="L71" s="49"/>
      <c r="M71" s="62"/>
      <c r="N71" s="48"/>
      <c r="O71" s="49"/>
      <c r="P71" s="50"/>
    </row>
    <row r="72" spans="2:16" x14ac:dyDescent="0.3">
      <c r="B72" s="40" t="str">
        <f>IF(TRIM(G72)&lt;&gt;"",COUNTA($G$66:G72)&amp;"","")</f>
        <v>7</v>
      </c>
      <c r="C72" s="103"/>
      <c r="D72" s="103"/>
      <c r="E72" s="47"/>
      <c r="F72" s="15" t="s">
        <v>24</v>
      </c>
      <c r="G72" s="29">
        <v>1</v>
      </c>
      <c r="H72" s="52"/>
      <c r="I72" s="103" t="s">
        <v>5</v>
      </c>
      <c r="J72" s="48"/>
      <c r="K72" s="48"/>
      <c r="L72" s="49"/>
      <c r="M72" s="62"/>
      <c r="N72" s="48"/>
      <c r="O72" s="49"/>
      <c r="P72" s="50"/>
    </row>
    <row r="73" spans="2:16" x14ac:dyDescent="0.3">
      <c r="B73" s="40" t="str">
        <f>IF(TRIM(G73)&lt;&gt;"",COUNTA($G$66:G73)&amp;"","")</f>
        <v>8</v>
      </c>
      <c r="C73" s="103"/>
      <c r="D73" s="103"/>
      <c r="E73" s="47"/>
      <c r="F73" s="15" t="s">
        <v>17</v>
      </c>
      <c r="G73" s="29">
        <v>1</v>
      </c>
      <c r="H73" s="52"/>
      <c r="I73" s="103" t="s">
        <v>5</v>
      </c>
      <c r="J73" s="48"/>
      <c r="K73" s="48"/>
      <c r="L73" s="49"/>
      <c r="M73" s="62"/>
      <c r="N73" s="48"/>
      <c r="O73" s="49"/>
      <c r="P73" s="50"/>
    </row>
    <row r="74" spans="2:16" ht="14.4" thickBot="1" x14ac:dyDescent="0.35">
      <c r="B74" s="40" t="str">
        <f>IF(TRIM(G74)&lt;&gt;"",COUNTA($G$66:G74)&amp;"","")</f>
        <v/>
      </c>
      <c r="C74" s="102"/>
      <c r="D74" s="102"/>
      <c r="E74" s="3"/>
      <c r="F74" s="16" t="s">
        <v>8</v>
      </c>
      <c r="G74" s="30"/>
      <c r="H74" s="17"/>
      <c r="I74" s="17"/>
      <c r="J74" s="18"/>
      <c r="K74" s="18"/>
      <c r="L74" s="18"/>
      <c r="M74" s="63"/>
      <c r="N74" s="18"/>
      <c r="O74" s="18"/>
      <c r="P74" s="46"/>
    </row>
    <row r="75" spans="2:16" x14ac:dyDescent="0.3">
      <c r="B75" s="40" t="str">
        <f>IF(TRIM(G75)&lt;&gt;"",COUNTA($G$66:G75)&amp;"","")</f>
        <v/>
      </c>
      <c r="C75" s="102"/>
      <c r="D75" s="102"/>
      <c r="E75" s="3"/>
      <c r="F75" s="3"/>
      <c r="G75" s="31"/>
      <c r="H75" s="19"/>
      <c r="I75" s="19"/>
      <c r="J75" s="20"/>
      <c r="K75" s="20"/>
      <c r="L75" s="20"/>
      <c r="M75" s="64"/>
      <c r="N75" s="20"/>
      <c r="O75" s="20"/>
      <c r="P75" s="53"/>
    </row>
    <row r="76" spans="2:16" x14ac:dyDescent="0.3">
      <c r="B76" s="68" t="str">
        <f>IF(TRIM(G76)&lt;&gt;"",COUNTA($G$66:G76)&amp;"","")</f>
        <v/>
      </c>
      <c r="C76" s="101"/>
      <c r="D76" s="101"/>
      <c r="E76" s="92"/>
      <c r="F76" s="3"/>
      <c r="G76" s="32"/>
      <c r="H76" s="3"/>
      <c r="I76" s="3"/>
      <c r="J76" s="21"/>
      <c r="K76" s="21"/>
      <c r="L76" s="21"/>
      <c r="M76" s="65"/>
      <c r="N76" s="21"/>
      <c r="O76" s="21"/>
      <c r="P76" s="54"/>
    </row>
    <row r="77" spans="2:16" s="36" customFormat="1" x14ac:dyDescent="0.3">
      <c r="B77" s="90" t="str">
        <f>IF(TRIM(G77)&lt;&gt;"",COUNTA($G$66:G77)&amp;"","")</f>
        <v/>
      </c>
      <c r="C77" s="87"/>
      <c r="D77" s="87"/>
      <c r="E77" s="85">
        <v>20000</v>
      </c>
      <c r="F77" s="3" t="s">
        <v>3</v>
      </c>
      <c r="G77" s="86"/>
      <c r="H77" s="87"/>
      <c r="I77" s="87"/>
      <c r="J77" s="87"/>
      <c r="K77" s="87"/>
      <c r="L77" s="87"/>
      <c r="M77" s="88"/>
      <c r="N77" s="87"/>
      <c r="O77" s="87"/>
      <c r="P77" s="89"/>
    </row>
    <row r="78" spans="2:16" s="36" customFormat="1" x14ac:dyDescent="0.3">
      <c r="B78" s="90" t="str">
        <f>IF(TRIM(G78)&lt;&gt;"",COUNTA($G$66:G78)&amp;"","")</f>
        <v/>
      </c>
      <c r="C78" s="87"/>
      <c r="D78" s="91"/>
      <c r="E78" s="85">
        <v>22000</v>
      </c>
      <c r="F78" s="22" t="s">
        <v>38</v>
      </c>
      <c r="G78" s="86"/>
      <c r="H78" s="87"/>
      <c r="I78" s="87"/>
      <c r="J78" s="87"/>
      <c r="K78" s="87"/>
      <c r="L78" s="87"/>
      <c r="M78" s="88"/>
      <c r="N78" s="87"/>
      <c r="O78" s="87"/>
      <c r="P78" s="89"/>
    </row>
    <row r="79" spans="2:16" s="36" customFormat="1" ht="14.25" customHeight="1" x14ac:dyDescent="0.3">
      <c r="B79" s="37" t="str">
        <f>IF(TRIM(G79)&lt;&gt;"",COUNTA($G$66:G79)&amp;"","")</f>
        <v>9</v>
      </c>
      <c r="C79" s="171"/>
      <c r="D79" s="171"/>
      <c r="E79" s="171"/>
      <c r="F79" s="42" t="s">
        <v>41</v>
      </c>
      <c r="G79" s="143">
        <v>2585</v>
      </c>
      <c r="H79" s="97">
        <f>10341*25%</f>
        <v>2585.25</v>
      </c>
      <c r="I79" s="120" t="s">
        <v>40</v>
      </c>
      <c r="J79" s="83"/>
      <c r="K79" s="108"/>
      <c r="L79" s="94"/>
      <c r="M79" s="95"/>
      <c r="N79" s="93"/>
      <c r="O79" s="94"/>
      <c r="P79" s="45"/>
    </row>
    <row r="80" spans="2:16" s="23" customFormat="1" x14ac:dyDescent="0.3">
      <c r="B80" s="37" t="str">
        <f>IF(TRIM(G80)&lt;&gt;"",COUNTA($G$66:G80)&amp;"","")</f>
        <v>10</v>
      </c>
      <c r="C80" s="172"/>
      <c r="D80" s="172"/>
      <c r="E80" s="172"/>
      <c r="F80" s="42" t="s">
        <v>42</v>
      </c>
      <c r="G80" s="143">
        <v>646</v>
      </c>
      <c r="H80" s="97">
        <f>H79*25%</f>
        <v>646.3125</v>
      </c>
      <c r="I80" s="120" t="s">
        <v>40</v>
      </c>
      <c r="J80" s="83"/>
      <c r="K80" s="108"/>
      <c r="L80" s="94"/>
      <c r="M80" s="95"/>
      <c r="N80" s="93"/>
      <c r="O80" s="94"/>
      <c r="P80" s="45"/>
    </row>
    <row r="81" spans="2:16" s="23" customFormat="1" x14ac:dyDescent="0.3">
      <c r="B81" s="37" t="str">
        <f>IF(TRIM(G81)&lt;&gt;"",COUNTA($G$66:G81)&amp;"","")</f>
        <v>11</v>
      </c>
      <c r="C81" s="173"/>
      <c r="D81" s="173"/>
      <c r="E81" s="173"/>
      <c r="F81" s="84" t="s">
        <v>43</v>
      </c>
      <c r="G81" s="28">
        <v>1940</v>
      </c>
      <c r="H81" s="95">
        <f>H79-H80</f>
        <v>1938.9375</v>
      </c>
      <c r="I81" s="4" t="s">
        <v>40</v>
      </c>
      <c r="J81" s="96"/>
      <c r="K81" s="108"/>
      <c r="L81" s="94"/>
      <c r="M81" s="95"/>
      <c r="N81" s="97"/>
      <c r="O81" s="94"/>
      <c r="P81" s="45"/>
    </row>
    <row r="82" spans="2:16" ht="14.4" thickBot="1" x14ac:dyDescent="0.35">
      <c r="B82" s="40" t="str">
        <f>IF(TRIM(G82)&lt;&gt;"",COUNTA($G$66:G82)&amp;"","")</f>
        <v/>
      </c>
      <c r="C82" s="1"/>
      <c r="D82" s="1"/>
      <c r="E82" s="1"/>
      <c r="F82" s="16" t="s">
        <v>8</v>
      </c>
      <c r="G82" s="30"/>
      <c r="H82" s="17"/>
      <c r="I82" s="17"/>
      <c r="J82" s="18"/>
      <c r="K82" s="18"/>
      <c r="L82" s="18"/>
      <c r="M82" s="67"/>
      <c r="N82" s="18"/>
      <c r="O82" s="18"/>
      <c r="P82" s="46"/>
    </row>
    <row r="83" spans="2:16" x14ac:dyDescent="0.3">
      <c r="B83" s="40" t="str">
        <f>IF(TRIM(G83)&lt;&gt;"",COUNTA($G$66:G83)&amp;"","")</f>
        <v/>
      </c>
      <c r="C83" s="1"/>
      <c r="D83" s="1"/>
      <c r="E83" s="1"/>
      <c r="G83" s="28"/>
      <c r="H83" s="4"/>
      <c r="I83" s="4"/>
      <c r="J83" s="6"/>
      <c r="K83" s="6"/>
      <c r="L83" s="6"/>
      <c r="M83" s="66"/>
      <c r="N83" s="6"/>
      <c r="O83" s="6"/>
      <c r="P83" s="45"/>
    </row>
    <row r="84" spans="2:16" s="23" customFormat="1" x14ac:dyDescent="0.3">
      <c r="B84" s="40" t="str">
        <f>IF(TRIM(G84)&lt;&gt;"",COUNTA($G$66:G84)&amp;"","")</f>
        <v/>
      </c>
      <c r="C84" s="1"/>
      <c r="D84" s="1"/>
      <c r="E84" s="1"/>
      <c r="F84" s="2"/>
      <c r="G84" s="28"/>
      <c r="H84" s="4"/>
      <c r="I84" s="4"/>
      <c r="J84" s="6"/>
      <c r="K84" s="6"/>
      <c r="L84" s="6"/>
      <c r="M84" s="66"/>
      <c r="N84" s="6"/>
      <c r="O84" s="6"/>
      <c r="P84" s="45"/>
    </row>
    <row r="85" spans="2:16" s="36" customFormat="1" x14ac:dyDescent="0.3">
      <c r="B85" s="90" t="str">
        <f>IF(TRIM(G85)&lt;&gt;"",COUNTA($G$66:G85)&amp;"","")</f>
        <v/>
      </c>
      <c r="C85" s="87"/>
      <c r="D85" s="87"/>
      <c r="E85" s="85">
        <v>320000</v>
      </c>
      <c r="F85" s="3" t="s">
        <v>44</v>
      </c>
      <c r="G85" s="86"/>
      <c r="H85" s="109"/>
      <c r="I85" s="87"/>
      <c r="J85" s="87"/>
      <c r="K85" s="87"/>
      <c r="L85" s="87"/>
      <c r="M85" s="88"/>
      <c r="N85" s="87"/>
      <c r="O85" s="87"/>
      <c r="P85" s="89"/>
    </row>
    <row r="86" spans="2:16" s="36" customFormat="1" x14ac:dyDescent="0.3">
      <c r="B86" s="90" t="str">
        <f>IF(TRIM(G86)&lt;&gt;"",COUNTA($G$66:G86)&amp;"","")</f>
        <v/>
      </c>
      <c r="C86" s="87"/>
      <c r="D86" s="87"/>
      <c r="E86" s="85">
        <v>32000010</v>
      </c>
      <c r="F86" s="125" t="s">
        <v>45</v>
      </c>
      <c r="G86" s="86"/>
      <c r="H86" s="109"/>
      <c r="I86" s="87"/>
      <c r="J86" s="87"/>
      <c r="K86" s="87"/>
      <c r="L86" s="87"/>
      <c r="M86" s="88"/>
      <c r="N86" s="87"/>
      <c r="O86" s="87"/>
      <c r="P86" s="89"/>
    </row>
    <row r="87" spans="2:16" s="36" customFormat="1" x14ac:dyDescent="0.3">
      <c r="B87" s="37" t="str">
        <f>IF(TRIM(G87)&lt;&gt;"",COUNTA($G$66:G87)&amp;"","")</f>
        <v/>
      </c>
      <c r="C87" s="128"/>
      <c r="D87" s="128"/>
      <c r="E87" s="128"/>
      <c r="F87" s="42"/>
      <c r="G87" s="102"/>
      <c r="H87" s="102"/>
      <c r="I87" s="102"/>
      <c r="J87" s="140"/>
      <c r="K87" s="108"/>
      <c r="L87" s="95"/>
      <c r="M87" s="95"/>
      <c r="N87" s="39"/>
      <c r="O87" s="95"/>
      <c r="P87" s="45"/>
    </row>
    <row r="88" spans="2:16" s="36" customFormat="1" x14ac:dyDescent="0.3">
      <c r="B88" s="37"/>
      <c r="C88" s="159" t="s">
        <v>116</v>
      </c>
      <c r="D88" s="159"/>
      <c r="E88" s="159"/>
      <c r="F88" s="122" t="s">
        <v>105</v>
      </c>
      <c r="G88" s="154"/>
      <c r="H88" s="155"/>
      <c r="I88" s="155"/>
      <c r="J88" s="141"/>
      <c r="K88" s="108"/>
      <c r="L88" s="112"/>
      <c r="M88" s="112"/>
      <c r="N88" s="142"/>
      <c r="O88" s="112"/>
      <c r="P88" s="45"/>
    </row>
    <row r="89" spans="2:16" s="36" customFormat="1" x14ac:dyDescent="0.3">
      <c r="B89" s="37"/>
      <c r="C89" s="159"/>
      <c r="D89" s="159"/>
      <c r="E89" s="159"/>
      <c r="F89" s="42" t="s">
        <v>82</v>
      </c>
      <c r="G89" s="116">
        <v>230</v>
      </c>
      <c r="H89" s="124">
        <v>18</v>
      </c>
      <c r="I89" s="102" t="s">
        <v>36</v>
      </c>
      <c r="J89" s="139"/>
      <c r="K89" s="108"/>
      <c r="L89" s="95"/>
      <c r="M89" s="133"/>
      <c r="N89" s="111"/>
      <c r="O89" s="110"/>
      <c r="P89" s="113"/>
    </row>
    <row r="90" spans="2:16" s="36" customFormat="1" x14ac:dyDescent="0.3">
      <c r="B90" s="37"/>
      <c r="C90" s="159"/>
      <c r="D90" s="159"/>
      <c r="E90" s="159"/>
      <c r="F90" s="42" t="s">
        <v>78</v>
      </c>
      <c r="G90" s="116">
        <v>680</v>
      </c>
      <c r="H90" s="124">
        <v>680</v>
      </c>
      <c r="I90" s="102" t="s">
        <v>35</v>
      </c>
      <c r="J90" s="139"/>
      <c r="K90" s="108"/>
      <c r="L90" s="95"/>
      <c r="M90" s="133"/>
      <c r="N90" s="111"/>
      <c r="O90" s="110"/>
      <c r="P90" s="113"/>
    </row>
    <row r="91" spans="2:16" s="36" customFormat="1" x14ac:dyDescent="0.3">
      <c r="B91" s="37"/>
      <c r="C91" s="128"/>
      <c r="D91" s="128"/>
      <c r="E91" s="128"/>
      <c r="F91" s="42"/>
      <c r="G91" s="116"/>
      <c r="H91" s="124"/>
      <c r="I91" s="102"/>
      <c r="J91" s="141"/>
      <c r="K91" s="108"/>
      <c r="L91" s="112"/>
      <c r="M91" s="112"/>
      <c r="N91" s="142"/>
      <c r="O91" s="112"/>
      <c r="P91" s="45"/>
    </row>
    <row r="92" spans="2:16" s="36" customFormat="1" x14ac:dyDescent="0.3">
      <c r="B92" s="37"/>
      <c r="C92" s="159" t="s">
        <v>116</v>
      </c>
      <c r="D92" s="159"/>
      <c r="E92" s="159"/>
      <c r="F92" s="122" t="s">
        <v>83</v>
      </c>
      <c r="G92" s="154"/>
      <c r="H92" s="155"/>
      <c r="I92" s="155"/>
      <c r="J92" s="141"/>
      <c r="K92" s="108"/>
      <c r="L92" s="112"/>
      <c r="M92" s="112"/>
      <c r="N92" s="142"/>
      <c r="O92" s="112"/>
      <c r="P92" s="45"/>
    </row>
    <row r="93" spans="2:16" s="36" customFormat="1" x14ac:dyDescent="0.3">
      <c r="B93" s="37"/>
      <c r="C93" s="159"/>
      <c r="D93" s="159"/>
      <c r="E93" s="159"/>
      <c r="F93" s="42" t="s">
        <v>106</v>
      </c>
      <c r="G93" s="116">
        <v>12960</v>
      </c>
      <c r="H93" s="124">
        <f>480*27</f>
        <v>12960</v>
      </c>
      <c r="I93" s="102" t="s">
        <v>40</v>
      </c>
      <c r="J93" s="139"/>
      <c r="K93" s="108"/>
      <c r="L93" s="95"/>
      <c r="M93" s="133"/>
      <c r="N93" s="111"/>
      <c r="O93" s="110"/>
      <c r="P93" s="113"/>
    </row>
    <row r="94" spans="2:16" s="36" customFormat="1" x14ac:dyDescent="0.3">
      <c r="B94" s="37"/>
      <c r="C94" s="159"/>
      <c r="D94" s="159"/>
      <c r="E94" s="159"/>
      <c r="F94" s="42" t="s">
        <v>78</v>
      </c>
      <c r="G94" s="116">
        <v>14820</v>
      </c>
      <c r="H94" s="124">
        <v>14820</v>
      </c>
      <c r="I94" s="102" t="s">
        <v>35</v>
      </c>
      <c r="J94" s="139"/>
      <c r="K94" s="108"/>
      <c r="L94" s="95"/>
      <c r="M94" s="133"/>
      <c r="N94" s="111"/>
      <c r="O94" s="110"/>
      <c r="P94" s="113"/>
    </row>
    <row r="95" spans="2:16" s="36" customFormat="1" x14ac:dyDescent="0.3">
      <c r="B95" s="37"/>
      <c r="C95" s="128"/>
      <c r="D95" s="128"/>
      <c r="E95" s="128"/>
      <c r="F95" s="42"/>
      <c r="G95" s="116"/>
      <c r="H95" s="124"/>
      <c r="I95" s="102"/>
      <c r="J95" s="141"/>
      <c r="K95" s="108"/>
      <c r="L95" s="112"/>
      <c r="M95" s="112"/>
      <c r="N95" s="142"/>
      <c r="O95" s="112"/>
      <c r="P95" s="45"/>
    </row>
    <row r="96" spans="2:16" s="36" customFormat="1" x14ac:dyDescent="0.3">
      <c r="B96" s="37"/>
      <c r="C96" s="158" t="s">
        <v>117</v>
      </c>
      <c r="D96" s="128"/>
      <c r="E96" s="128"/>
      <c r="F96" s="42" t="s">
        <v>107</v>
      </c>
      <c r="G96" s="116">
        <v>300</v>
      </c>
      <c r="H96" s="124">
        <f>6</f>
        <v>6</v>
      </c>
      <c r="I96" s="102" t="s">
        <v>36</v>
      </c>
      <c r="J96" s="139"/>
      <c r="K96" s="108"/>
      <c r="L96" s="95"/>
      <c r="M96" s="133"/>
      <c r="N96" s="111"/>
      <c r="O96" s="110"/>
      <c r="P96" s="113"/>
    </row>
    <row r="97" spans="2:16" s="36" customFormat="1" x14ac:dyDescent="0.3">
      <c r="B97" s="37"/>
      <c r="C97" s="128"/>
      <c r="D97" s="128"/>
      <c r="E97" s="128"/>
      <c r="F97" s="156"/>
      <c r="G97" s="157"/>
      <c r="H97" s="155"/>
      <c r="I97" s="155"/>
      <c r="J97" s="141"/>
      <c r="K97" s="108"/>
      <c r="L97" s="112"/>
      <c r="M97" s="112"/>
      <c r="N97" s="142"/>
      <c r="O97" s="112"/>
      <c r="P97" s="45"/>
    </row>
    <row r="98" spans="2:16" s="36" customFormat="1" x14ac:dyDescent="0.3">
      <c r="B98" s="37"/>
      <c r="C98" s="159" t="s">
        <v>116</v>
      </c>
      <c r="D98" s="159"/>
      <c r="E98" s="159"/>
      <c r="F98" s="122" t="s">
        <v>84</v>
      </c>
      <c r="G98" s="154"/>
      <c r="H98" s="155"/>
      <c r="I98" s="155"/>
      <c r="J98" s="141"/>
      <c r="K98" s="108"/>
      <c r="L98" s="112"/>
      <c r="M98" s="112"/>
      <c r="N98" s="142"/>
      <c r="O98" s="112"/>
      <c r="P98" s="45"/>
    </row>
    <row r="99" spans="2:16" s="36" customFormat="1" x14ac:dyDescent="0.3">
      <c r="B99" s="37"/>
      <c r="C99" s="159"/>
      <c r="D99" s="159"/>
      <c r="E99" s="159"/>
      <c r="F99" s="42" t="s">
        <v>114</v>
      </c>
      <c r="G99" s="116">
        <v>13800</v>
      </c>
      <c r="H99" s="124">
        <v>176</v>
      </c>
      <c r="I99" s="102" t="s">
        <v>35</v>
      </c>
      <c r="J99" s="139"/>
      <c r="K99" s="108"/>
      <c r="L99" s="95"/>
      <c r="M99" s="133"/>
      <c r="N99" s="111"/>
      <c r="O99" s="110"/>
      <c r="P99" s="113"/>
    </row>
    <row r="100" spans="2:16" s="36" customFormat="1" x14ac:dyDescent="0.3">
      <c r="B100" s="37"/>
      <c r="C100" s="159"/>
      <c r="D100" s="159"/>
      <c r="E100" s="159"/>
      <c r="F100" s="42" t="s">
        <v>78</v>
      </c>
      <c r="G100" s="116">
        <v>13800</v>
      </c>
      <c r="H100" s="124">
        <v>13800</v>
      </c>
      <c r="I100" s="102" t="s">
        <v>35</v>
      </c>
      <c r="J100" s="139"/>
      <c r="K100" s="108"/>
      <c r="L100" s="95"/>
      <c r="M100" s="133"/>
      <c r="N100" s="111"/>
      <c r="O100" s="110"/>
      <c r="P100" s="113"/>
    </row>
    <row r="101" spans="2:16" s="36" customFormat="1" x14ac:dyDescent="0.3">
      <c r="B101" s="37"/>
      <c r="C101" s="128"/>
      <c r="D101" s="128"/>
      <c r="E101" s="128"/>
      <c r="F101" s="156"/>
      <c r="G101" s="157"/>
      <c r="H101" s="155"/>
      <c r="I101" s="155"/>
      <c r="J101" s="141"/>
      <c r="K101" s="108"/>
      <c r="L101" s="112"/>
      <c r="M101" s="112"/>
      <c r="N101" s="142"/>
      <c r="O101" s="112"/>
      <c r="P101" s="45"/>
    </row>
    <row r="102" spans="2:16" s="36" customFormat="1" x14ac:dyDescent="0.3">
      <c r="B102" s="37"/>
      <c r="C102" s="159" t="s">
        <v>116</v>
      </c>
      <c r="D102" s="159"/>
      <c r="E102" s="159"/>
      <c r="F102" s="122" t="s">
        <v>85</v>
      </c>
      <c r="G102" s="154"/>
      <c r="H102" s="155"/>
      <c r="I102" s="155"/>
      <c r="J102" s="141"/>
      <c r="K102" s="108"/>
      <c r="L102" s="112"/>
      <c r="M102" s="112"/>
      <c r="N102" s="142"/>
      <c r="O102" s="112"/>
      <c r="P102" s="45"/>
    </row>
    <row r="103" spans="2:16" s="36" customFormat="1" x14ac:dyDescent="0.3">
      <c r="B103" s="37"/>
      <c r="C103" s="159"/>
      <c r="D103" s="159"/>
      <c r="E103" s="159"/>
      <c r="F103" s="42" t="s">
        <v>108</v>
      </c>
      <c r="G103" s="116">
        <v>1250</v>
      </c>
      <c r="H103" s="124">
        <v>24</v>
      </c>
      <c r="I103" s="102" t="s">
        <v>35</v>
      </c>
      <c r="J103" s="139"/>
      <c r="K103" s="108"/>
      <c r="L103" s="95"/>
      <c r="M103" s="133"/>
      <c r="N103" s="111"/>
      <c r="O103" s="110"/>
      <c r="P103" s="113"/>
    </row>
    <row r="104" spans="2:16" s="36" customFormat="1" x14ac:dyDescent="0.3">
      <c r="B104" s="37"/>
      <c r="C104" s="159"/>
      <c r="D104" s="159"/>
      <c r="E104" s="159"/>
      <c r="F104" s="42" t="s">
        <v>86</v>
      </c>
      <c r="G104" s="116">
        <v>1391</v>
      </c>
      <c r="H104" s="124">
        <f>(34*27)/0.66</f>
        <v>1390.9090909090908</v>
      </c>
      <c r="I104" s="102" t="s">
        <v>35</v>
      </c>
      <c r="J104" s="139"/>
      <c r="K104" s="108"/>
      <c r="L104" s="95"/>
      <c r="M104" s="133"/>
      <c r="N104" s="111"/>
      <c r="O104" s="110"/>
      <c r="P104" s="113"/>
    </row>
    <row r="105" spans="2:16" s="36" customFormat="1" x14ac:dyDescent="0.3">
      <c r="B105" s="37"/>
      <c r="C105" s="159"/>
      <c r="D105" s="159"/>
      <c r="E105" s="159"/>
      <c r="F105" s="42" t="s">
        <v>78</v>
      </c>
      <c r="G105" s="116">
        <v>1250</v>
      </c>
      <c r="H105" s="124">
        <v>1250</v>
      </c>
      <c r="I105" s="102" t="s">
        <v>35</v>
      </c>
      <c r="J105" s="139"/>
      <c r="K105" s="108"/>
      <c r="L105" s="95"/>
      <c r="M105" s="133"/>
      <c r="N105" s="111"/>
      <c r="O105" s="110"/>
      <c r="P105" s="113"/>
    </row>
    <row r="106" spans="2:16" s="36" customFormat="1" x14ac:dyDescent="0.3">
      <c r="B106" s="37"/>
      <c r="C106" s="128"/>
      <c r="D106" s="128"/>
      <c r="E106" s="128"/>
      <c r="F106" s="42"/>
      <c r="G106" s="116"/>
      <c r="H106" s="124"/>
      <c r="I106" s="102"/>
      <c r="J106" s="141"/>
      <c r="K106" s="108"/>
      <c r="L106" s="112"/>
      <c r="M106" s="112"/>
      <c r="N106" s="142"/>
      <c r="O106" s="112"/>
      <c r="P106" s="45"/>
    </row>
    <row r="107" spans="2:16" s="36" customFormat="1" x14ac:dyDescent="0.3">
      <c r="B107" s="37"/>
      <c r="C107" s="159" t="s">
        <v>118</v>
      </c>
      <c r="D107" s="159"/>
      <c r="E107" s="159"/>
      <c r="F107" s="122" t="s">
        <v>87</v>
      </c>
      <c r="G107" s="154"/>
      <c r="H107" s="155"/>
      <c r="I107" s="155"/>
      <c r="J107" s="141"/>
      <c r="K107" s="108"/>
      <c r="L107" s="112"/>
      <c r="M107" s="112"/>
      <c r="N107" s="142"/>
      <c r="O107" s="112"/>
      <c r="P107" s="45"/>
    </row>
    <row r="108" spans="2:16" s="36" customFormat="1" x14ac:dyDescent="0.3">
      <c r="B108" s="37"/>
      <c r="C108" s="159"/>
      <c r="D108" s="159"/>
      <c r="E108" s="159"/>
      <c r="F108" s="42" t="s">
        <v>109</v>
      </c>
      <c r="G108" s="116">
        <v>3500</v>
      </c>
      <c r="H108" s="124">
        <v>90</v>
      </c>
      <c r="I108" s="102" t="s">
        <v>35</v>
      </c>
      <c r="J108" s="139"/>
      <c r="K108" s="108"/>
      <c r="L108" s="95"/>
      <c r="M108" s="133"/>
      <c r="N108" s="111"/>
      <c r="O108" s="110"/>
      <c r="P108" s="113"/>
    </row>
    <row r="109" spans="2:16" s="36" customFormat="1" x14ac:dyDescent="0.3">
      <c r="B109" s="37"/>
      <c r="C109" s="159"/>
      <c r="D109" s="159"/>
      <c r="E109" s="159"/>
      <c r="F109" s="42" t="s">
        <v>77</v>
      </c>
      <c r="G109" s="116">
        <v>4050</v>
      </c>
      <c r="H109" s="124">
        <f>(75*27)/0.5</f>
        <v>4050</v>
      </c>
      <c r="I109" s="102" t="s">
        <v>35</v>
      </c>
      <c r="J109" s="139"/>
      <c r="K109" s="108"/>
      <c r="L109" s="95"/>
      <c r="M109" s="133"/>
      <c r="N109" s="111"/>
      <c r="O109" s="110"/>
      <c r="P109" s="113"/>
    </row>
    <row r="110" spans="2:16" s="36" customFormat="1" x14ac:dyDescent="0.3">
      <c r="B110" s="37"/>
      <c r="C110" s="159"/>
      <c r="D110" s="159"/>
      <c r="E110" s="159"/>
      <c r="F110" s="42" t="s">
        <v>78</v>
      </c>
      <c r="G110" s="116">
        <v>3500</v>
      </c>
      <c r="H110" s="124">
        <v>3500</v>
      </c>
      <c r="I110" s="102" t="s">
        <v>35</v>
      </c>
      <c r="J110" s="139"/>
      <c r="K110" s="108"/>
      <c r="L110" s="95"/>
      <c r="M110" s="133"/>
      <c r="N110" s="111"/>
      <c r="O110" s="110"/>
      <c r="P110" s="113"/>
    </row>
    <row r="111" spans="2:16" s="36" customFormat="1" x14ac:dyDescent="0.3">
      <c r="B111" s="37"/>
      <c r="C111" s="128"/>
      <c r="D111" s="128"/>
      <c r="E111" s="128"/>
      <c r="F111" s="42"/>
      <c r="G111" s="116"/>
      <c r="H111" s="124"/>
      <c r="I111" s="102"/>
      <c r="J111" s="141"/>
      <c r="K111" s="108"/>
      <c r="L111" s="112"/>
      <c r="M111" s="112"/>
      <c r="N111" s="142"/>
      <c r="O111" s="112"/>
      <c r="P111" s="45"/>
    </row>
    <row r="112" spans="2:16" s="36" customFormat="1" ht="27.6" x14ac:dyDescent="0.3">
      <c r="B112" s="37"/>
      <c r="C112" s="159" t="s">
        <v>119</v>
      </c>
      <c r="D112" s="159"/>
      <c r="E112" s="159"/>
      <c r="F112" s="122" t="s">
        <v>88</v>
      </c>
      <c r="G112" s="154"/>
      <c r="H112" s="155"/>
      <c r="I112" s="155"/>
      <c r="J112" s="141"/>
      <c r="K112" s="108"/>
      <c r="L112" s="112"/>
      <c r="M112" s="112"/>
      <c r="N112" s="142"/>
      <c r="O112" s="112"/>
      <c r="P112" s="45"/>
    </row>
    <row r="113" spans="2:16" s="36" customFormat="1" x14ac:dyDescent="0.3">
      <c r="B113" s="37"/>
      <c r="C113" s="159"/>
      <c r="D113" s="159"/>
      <c r="E113" s="159"/>
      <c r="F113" s="42" t="s">
        <v>110</v>
      </c>
      <c r="G113" s="116">
        <v>1885</v>
      </c>
      <c r="H113" s="124">
        <v>25</v>
      </c>
      <c r="I113" s="102" t="s">
        <v>35</v>
      </c>
      <c r="J113" s="139"/>
      <c r="K113" s="108"/>
      <c r="L113" s="95"/>
      <c r="M113" s="133"/>
      <c r="N113" s="111"/>
      <c r="O113" s="110"/>
      <c r="P113" s="113"/>
    </row>
    <row r="114" spans="2:16" s="36" customFormat="1" x14ac:dyDescent="0.3">
      <c r="B114" s="37"/>
      <c r="C114" s="159"/>
      <c r="D114" s="159"/>
      <c r="E114" s="159"/>
      <c r="F114" s="42" t="s">
        <v>77</v>
      </c>
      <c r="G114" s="116">
        <v>2052</v>
      </c>
      <c r="H114" s="124">
        <f>(38*27)/0.5</f>
        <v>2052</v>
      </c>
      <c r="I114" s="102" t="s">
        <v>35</v>
      </c>
      <c r="J114" s="139"/>
      <c r="K114" s="108"/>
      <c r="L114" s="95"/>
      <c r="M114" s="133"/>
      <c r="N114" s="111"/>
      <c r="O114" s="110"/>
      <c r="P114" s="113"/>
    </row>
    <row r="115" spans="2:16" s="36" customFormat="1" x14ac:dyDescent="0.3">
      <c r="B115" s="37"/>
      <c r="C115" s="159"/>
      <c r="D115" s="159"/>
      <c r="E115" s="159"/>
      <c r="F115" s="42" t="s">
        <v>78</v>
      </c>
      <c r="G115" s="116">
        <v>1885</v>
      </c>
      <c r="H115" s="124">
        <v>1885</v>
      </c>
      <c r="I115" s="102" t="s">
        <v>35</v>
      </c>
      <c r="J115" s="139"/>
      <c r="K115" s="108"/>
      <c r="L115" s="95"/>
      <c r="M115" s="133"/>
      <c r="N115" s="111"/>
      <c r="O115" s="110"/>
      <c r="P115" s="113"/>
    </row>
    <row r="116" spans="2:16" s="36" customFormat="1" x14ac:dyDescent="0.3">
      <c r="B116" s="37"/>
      <c r="C116" s="128"/>
      <c r="D116" s="128"/>
      <c r="E116" s="128"/>
      <c r="F116" s="42"/>
      <c r="G116" s="116"/>
      <c r="H116" s="124"/>
      <c r="I116" s="102"/>
      <c r="J116" s="141"/>
      <c r="K116" s="108"/>
      <c r="L116" s="112"/>
      <c r="M116" s="112"/>
      <c r="N116" s="142"/>
      <c r="O116" s="112"/>
      <c r="P116" s="45"/>
    </row>
    <row r="117" spans="2:16" s="36" customFormat="1" x14ac:dyDescent="0.3">
      <c r="B117" s="37"/>
      <c r="C117" s="159" t="s">
        <v>120</v>
      </c>
      <c r="D117" s="159"/>
      <c r="E117" s="159"/>
      <c r="F117" s="122" t="s">
        <v>89</v>
      </c>
      <c r="G117" s="154"/>
      <c r="H117" s="155"/>
      <c r="I117" s="155"/>
      <c r="J117" s="141"/>
      <c r="K117" s="108"/>
      <c r="L117" s="112"/>
      <c r="M117" s="112"/>
      <c r="N117" s="142"/>
      <c r="O117" s="112"/>
      <c r="P117" s="45"/>
    </row>
    <row r="118" spans="2:16" s="36" customFormat="1" x14ac:dyDescent="0.3">
      <c r="B118" s="37"/>
      <c r="C118" s="159"/>
      <c r="D118" s="159"/>
      <c r="E118" s="159"/>
      <c r="F118" s="42" t="s">
        <v>111</v>
      </c>
      <c r="G118" s="116">
        <v>4360</v>
      </c>
      <c r="H118" s="124">
        <v>56</v>
      </c>
      <c r="I118" s="102" t="s">
        <v>35</v>
      </c>
      <c r="J118" s="139"/>
      <c r="K118" s="108"/>
      <c r="L118" s="95"/>
      <c r="M118" s="133"/>
      <c r="N118" s="111"/>
      <c r="O118" s="110"/>
      <c r="P118" s="113"/>
    </row>
    <row r="119" spans="2:16" s="36" customFormat="1" x14ac:dyDescent="0.3">
      <c r="B119" s="37"/>
      <c r="C119" s="159"/>
      <c r="D119" s="159"/>
      <c r="E119" s="159"/>
      <c r="F119" s="42" t="s">
        <v>90</v>
      </c>
      <c r="G119" s="116">
        <v>4360</v>
      </c>
      <c r="H119" s="124">
        <v>4360</v>
      </c>
      <c r="I119" s="102" t="s">
        <v>35</v>
      </c>
      <c r="J119" s="139"/>
      <c r="K119" s="108"/>
      <c r="L119" s="95"/>
      <c r="M119" s="133"/>
      <c r="N119" s="111"/>
      <c r="O119" s="110"/>
      <c r="P119" s="113"/>
    </row>
    <row r="120" spans="2:16" s="36" customFormat="1" x14ac:dyDescent="0.3">
      <c r="B120" s="37"/>
      <c r="C120" s="159"/>
      <c r="D120" s="159"/>
      <c r="E120" s="159"/>
      <c r="F120" s="42" t="s">
        <v>91</v>
      </c>
      <c r="G120" s="116">
        <v>4909</v>
      </c>
      <c r="H120" s="124">
        <f>(60*27)/0.33</f>
        <v>4909.090909090909</v>
      </c>
      <c r="I120" s="102" t="s">
        <v>35</v>
      </c>
      <c r="J120" s="139"/>
      <c r="K120" s="108"/>
      <c r="L120" s="95"/>
      <c r="M120" s="133"/>
      <c r="N120" s="111"/>
      <c r="O120" s="110"/>
      <c r="P120" s="113"/>
    </row>
    <row r="121" spans="2:16" s="36" customFormat="1" x14ac:dyDescent="0.3">
      <c r="B121" s="37"/>
      <c r="C121" s="159"/>
      <c r="D121" s="159"/>
      <c r="E121" s="159"/>
      <c r="F121" s="42" t="s">
        <v>78</v>
      </c>
      <c r="G121" s="116">
        <v>4360</v>
      </c>
      <c r="H121" s="124">
        <v>4360</v>
      </c>
      <c r="I121" s="102" t="s">
        <v>35</v>
      </c>
      <c r="J121" s="139"/>
      <c r="K121" s="108"/>
      <c r="L121" s="95"/>
      <c r="M121" s="133"/>
      <c r="N121" s="111"/>
      <c r="O121" s="110"/>
      <c r="P121" s="113"/>
    </row>
    <row r="122" spans="2:16" s="36" customFormat="1" x14ac:dyDescent="0.3">
      <c r="B122" s="37"/>
      <c r="C122" s="128"/>
      <c r="D122" s="128"/>
      <c r="E122" s="128"/>
      <c r="F122" s="42"/>
      <c r="G122" s="116"/>
      <c r="H122" s="124"/>
      <c r="I122" s="102"/>
      <c r="J122" s="141"/>
      <c r="K122" s="108"/>
      <c r="L122" s="112"/>
      <c r="M122" s="112"/>
      <c r="N122" s="142"/>
      <c r="O122" s="112"/>
      <c r="P122" s="45"/>
    </row>
    <row r="123" spans="2:16" s="36" customFormat="1" x14ac:dyDescent="0.3">
      <c r="B123" s="37"/>
      <c r="C123" s="159" t="s">
        <v>120</v>
      </c>
      <c r="D123" s="159"/>
      <c r="E123" s="159"/>
      <c r="F123" s="122" t="s">
        <v>92</v>
      </c>
      <c r="G123" s="154"/>
      <c r="H123" s="155"/>
      <c r="I123" s="155"/>
      <c r="J123" s="141"/>
      <c r="K123" s="108"/>
      <c r="L123" s="112"/>
      <c r="M123" s="112"/>
      <c r="N123" s="142"/>
      <c r="O123" s="112"/>
      <c r="P123" s="45"/>
    </row>
    <row r="124" spans="2:16" s="36" customFormat="1" x14ac:dyDescent="0.3">
      <c r="B124" s="37"/>
      <c r="C124" s="159"/>
      <c r="D124" s="159"/>
      <c r="E124" s="159"/>
      <c r="F124" s="42" t="s">
        <v>112</v>
      </c>
      <c r="G124" s="116">
        <v>100</v>
      </c>
      <c r="H124" s="124">
        <v>2</v>
      </c>
      <c r="I124" s="102" t="s">
        <v>35</v>
      </c>
      <c r="J124" s="139"/>
      <c r="K124" s="108"/>
      <c r="L124" s="95"/>
      <c r="M124" s="133"/>
      <c r="N124" s="111"/>
      <c r="O124" s="110"/>
      <c r="P124" s="113"/>
    </row>
    <row r="125" spans="2:16" s="36" customFormat="1" x14ac:dyDescent="0.3">
      <c r="B125" s="37"/>
      <c r="C125" s="159"/>
      <c r="D125" s="159"/>
      <c r="E125" s="159"/>
      <c r="F125" s="42" t="s">
        <v>90</v>
      </c>
      <c r="G125" s="116">
        <v>100</v>
      </c>
      <c r="H125" s="124">
        <v>1000</v>
      </c>
      <c r="I125" s="102" t="s">
        <v>35</v>
      </c>
      <c r="J125" s="139"/>
      <c r="K125" s="108"/>
      <c r="L125" s="95"/>
      <c r="M125" s="133"/>
      <c r="N125" s="111"/>
      <c r="O125" s="110"/>
      <c r="P125" s="113"/>
    </row>
    <row r="126" spans="2:16" s="36" customFormat="1" x14ac:dyDescent="0.3">
      <c r="B126" s="37"/>
      <c r="C126" s="159"/>
      <c r="D126" s="159"/>
      <c r="E126" s="159"/>
      <c r="F126" s="42" t="s">
        <v>91</v>
      </c>
      <c r="G126" s="116">
        <v>100</v>
      </c>
      <c r="H126" s="124">
        <v>2</v>
      </c>
      <c r="I126" s="102" t="s">
        <v>35</v>
      </c>
      <c r="J126" s="139"/>
      <c r="K126" s="108"/>
      <c r="L126" s="95"/>
      <c r="M126" s="133"/>
      <c r="N126" s="111"/>
      <c r="O126" s="110"/>
      <c r="P126" s="113"/>
    </row>
    <row r="127" spans="2:16" s="36" customFormat="1" x14ac:dyDescent="0.3">
      <c r="B127" s="37"/>
      <c r="C127" s="159"/>
      <c r="D127" s="159"/>
      <c r="E127" s="159"/>
      <c r="F127" s="42" t="s">
        <v>78</v>
      </c>
      <c r="G127" s="116">
        <v>100</v>
      </c>
      <c r="H127" s="124">
        <v>100</v>
      </c>
      <c r="I127" s="102" t="s">
        <v>35</v>
      </c>
      <c r="J127" s="139"/>
      <c r="K127" s="108"/>
      <c r="L127" s="95"/>
      <c r="M127" s="133"/>
      <c r="N127" s="111"/>
      <c r="O127" s="110"/>
      <c r="P127" s="113"/>
    </row>
    <row r="128" spans="2:16" s="36" customFormat="1" x14ac:dyDescent="0.3">
      <c r="B128" s="37"/>
      <c r="C128" s="128"/>
      <c r="D128" s="128"/>
      <c r="E128" s="128"/>
      <c r="F128" s="42"/>
      <c r="G128" s="116"/>
      <c r="H128" s="124"/>
      <c r="I128" s="102"/>
      <c r="J128" s="141"/>
      <c r="K128" s="108"/>
      <c r="L128" s="112"/>
      <c r="M128" s="112"/>
      <c r="N128" s="142"/>
      <c r="O128" s="112"/>
      <c r="P128" s="45"/>
    </row>
    <row r="129" spans="2:16" s="36" customFormat="1" x14ac:dyDescent="0.3">
      <c r="B129" s="37"/>
      <c r="C129" s="159" t="s">
        <v>120</v>
      </c>
      <c r="D129" s="159"/>
      <c r="E129" s="159"/>
      <c r="F129" s="122" t="s">
        <v>93</v>
      </c>
      <c r="G129" s="154"/>
      <c r="H129" s="155"/>
      <c r="I129" s="155"/>
      <c r="J129" s="141"/>
      <c r="K129" s="108"/>
      <c r="L129" s="112"/>
      <c r="M129" s="112"/>
      <c r="N129" s="142"/>
      <c r="O129" s="112"/>
      <c r="P129" s="45"/>
    </row>
    <row r="130" spans="2:16" s="36" customFormat="1" x14ac:dyDescent="0.3">
      <c r="B130" s="37"/>
      <c r="C130" s="159"/>
      <c r="D130" s="159"/>
      <c r="E130" s="159"/>
      <c r="F130" s="42" t="s">
        <v>113</v>
      </c>
      <c r="G130" s="116">
        <v>460</v>
      </c>
      <c r="H130" s="124">
        <v>6</v>
      </c>
      <c r="I130" s="102" t="s">
        <v>35</v>
      </c>
      <c r="J130" s="139"/>
      <c r="K130" s="108"/>
      <c r="L130" s="95"/>
      <c r="M130" s="133"/>
      <c r="N130" s="111"/>
      <c r="O130" s="110"/>
      <c r="P130" s="113"/>
    </row>
    <row r="131" spans="2:16" s="36" customFormat="1" x14ac:dyDescent="0.3">
      <c r="B131" s="37"/>
      <c r="C131" s="159"/>
      <c r="D131" s="159"/>
      <c r="E131" s="159"/>
      <c r="F131" s="42" t="s">
        <v>91</v>
      </c>
      <c r="G131" s="116">
        <v>655</v>
      </c>
      <c r="H131" s="124">
        <f>(8*27)/0.33</f>
        <v>654.5454545454545</v>
      </c>
      <c r="I131" s="102" t="s">
        <v>35</v>
      </c>
      <c r="J131" s="139"/>
      <c r="K131" s="108"/>
      <c r="L131" s="95"/>
      <c r="M131" s="133"/>
      <c r="N131" s="111"/>
      <c r="O131" s="110"/>
      <c r="P131" s="113"/>
    </row>
    <row r="132" spans="2:16" s="36" customFormat="1" x14ac:dyDescent="0.3">
      <c r="B132" s="37"/>
      <c r="C132" s="159"/>
      <c r="D132" s="159"/>
      <c r="E132" s="159"/>
      <c r="F132" s="42" t="s">
        <v>78</v>
      </c>
      <c r="G132" s="116">
        <v>460</v>
      </c>
      <c r="H132" s="124">
        <v>460</v>
      </c>
      <c r="I132" s="102" t="s">
        <v>35</v>
      </c>
      <c r="J132" s="139"/>
      <c r="K132" s="108"/>
      <c r="L132" s="95"/>
      <c r="M132" s="133"/>
      <c r="N132" s="111"/>
      <c r="O132" s="110"/>
      <c r="P132" s="113"/>
    </row>
    <row r="133" spans="2:16" s="36" customFormat="1" x14ac:dyDescent="0.3">
      <c r="B133" s="37"/>
      <c r="C133" s="128"/>
      <c r="D133" s="128"/>
      <c r="E133" s="128"/>
      <c r="F133" s="42"/>
      <c r="G133" s="116"/>
      <c r="H133" s="124"/>
      <c r="I133" s="102"/>
      <c r="J133" s="141"/>
      <c r="K133" s="108"/>
      <c r="L133" s="112"/>
      <c r="M133" s="112"/>
      <c r="N133" s="142"/>
      <c r="O133" s="112"/>
      <c r="P133" s="45"/>
    </row>
    <row r="134" spans="2:16" s="36" customFormat="1" x14ac:dyDescent="0.3">
      <c r="B134" s="37"/>
      <c r="C134" s="159" t="s">
        <v>121</v>
      </c>
      <c r="D134" s="159"/>
      <c r="E134" s="159"/>
      <c r="F134" s="122" t="s">
        <v>94</v>
      </c>
      <c r="G134" s="154"/>
      <c r="H134" s="155"/>
      <c r="I134" s="155"/>
      <c r="J134" s="141"/>
      <c r="K134" s="108"/>
      <c r="L134" s="112"/>
      <c r="M134" s="112"/>
      <c r="N134" s="142"/>
      <c r="O134" s="112"/>
      <c r="P134" s="45"/>
    </row>
    <row r="135" spans="2:16" s="36" customFormat="1" x14ac:dyDescent="0.3">
      <c r="B135" s="37"/>
      <c r="C135" s="159"/>
      <c r="D135" s="159"/>
      <c r="E135" s="159"/>
      <c r="F135" s="42" t="s">
        <v>95</v>
      </c>
      <c r="G135" s="116">
        <v>9720</v>
      </c>
      <c r="H135" s="124">
        <f>360*27</f>
        <v>9720</v>
      </c>
      <c r="I135" s="102" t="s">
        <v>40</v>
      </c>
      <c r="J135" s="139"/>
      <c r="K135" s="108"/>
      <c r="L135" s="95"/>
      <c r="M135" s="133"/>
      <c r="N135" s="111"/>
      <c r="O135" s="110"/>
      <c r="P135" s="113"/>
    </row>
    <row r="136" spans="2:16" s="36" customFormat="1" ht="27.6" x14ac:dyDescent="0.3">
      <c r="B136" s="37"/>
      <c r="C136" s="159"/>
      <c r="D136" s="159"/>
      <c r="E136" s="159"/>
      <c r="F136" s="42" t="s">
        <v>96</v>
      </c>
      <c r="G136" s="116">
        <v>8370</v>
      </c>
      <c r="H136" s="124">
        <f>310*27</f>
        <v>8370</v>
      </c>
      <c r="I136" s="102" t="s">
        <v>40</v>
      </c>
      <c r="J136" s="139"/>
      <c r="K136" s="108"/>
      <c r="L136" s="95"/>
      <c r="M136" s="133"/>
      <c r="N136" s="111"/>
      <c r="O136" s="110"/>
      <c r="P136" s="113"/>
    </row>
    <row r="137" spans="2:16" s="36" customFormat="1" x14ac:dyDescent="0.3">
      <c r="B137" s="37"/>
      <c r="C137" s="159"/>
      <c r="D137" s="159"/>
      <c r="E137" s="159"/>
      <c r="F137" s="42" t="s">
        <v>97</v>
      </c>
      <c r="G137" s="116">
        <v>756</v>
      </c>
      <c r="H137" s="124">
        <f>28*27</f>
        <v>756</v>
      </c>
      <c r="I137" s="102" t="s">
        <v>40</v>
      </c>
      <c r="J137" s="139"/>
      <c r="K137" s="108"/>
      <c r="L137" s="95"/>
      <c r="M137" s="133"/>
      <c r="N137" s="111"/>
      <c r="O137" s="110"/>
      <c r="P137" s="113"/>
    </row>
    <row r="138" spans="2:16" s="36" customFormat="1" x14ac:dyDescent="0.3">
      <c r="B138" s="37"/>
      <c r="C138" s="159"/>
      <c r="D138" s="159"/>
      <c r="E138" s="159"/>
      <c r="F138" s="42" t="s">
        <v>98</v>
      </c>
      <c r="G138" s="116">
        <v>1350</v>
      </c>
      <c r="H138" s="124">
        <f>50*27</f>
        <v>1350</v>
      </c>
      <c r="I138" s="102" t="s">
        <v>40</v>
      </c>
      <c r="J138" s="139"/>
      <c r="K138" s="108"/>
      <c r="L138" s="95"/>
      <c r="M138" s="133"/>
      <c r="N138" s="111"/>
      <c r="O138" s="110"/>
      <c r="P138" s="113"/>
    </row>
    <row r="139" spans="2:16" s="36" customFormat="1" x14ac:dyDescent="0.3">
      <c r="B139" s="37"/>
      <c r="C139" s="159"/>
      <c r="D139" s="159"/>
      <c r="E139" s="159"/>
      <c r="F139" s="144" t="s">
        <v>37</v>
      </c>
      <c r="G139" s="29">
        <v>77356</v>
      </c>
      <c r="H139" s="41">
        <f>(756*7.5)+(9720*4.5)+(1350*1.5)+((2189*2)*1.043)+((2189*2)*2.04)+((172*2)*1.502)+ ((172*2)*0.668)+(240*0.668)+((326*4)*0.668)+((1395*2)*0.668)+((1395*2)*1.502)+(2024*1.043)+(1012*1.502)+(1012*3.4)</f>
        <v>79836.402000000031</v>
      </c>
      <c r="I139" s="41" t="s">
        <v>39</v>
      </c>
      <c r="J139" s="139"/>
      <c r="K139" s="108"/>
      <c r="L139" s="95"/>
      <c r="M139" s="133"/>
      <c r="N139" s="111"/>
      <c r="O139" s="110"/>
      <c r="P139" s="113"/>
    </row>
    <row r="140" spans="2:16" s="36" customFormat="1" x14ac:dyDescent="0.3">
      <c r="B140" s="37"/>
      <c r="C140" s="159"/>
      <c r="D140" s="159"/>
      <c r="E140" s="159"/>
      <c r="F140" s="42" t="s">
        <v>99</v>
      </c>
      <c r="G140" s="116">
        <v>1296</v>
      </c>
      <c r="H140" s="124">
        <f>(24*27)/0.5</f>
        <v>1296</v>
      </c>
      <c r="I140" s="102" t="s">
        <v>35</v>
      </c>
      <c r="J140" s="139"/>
      <c r="K140" s="108"/>
      <c r="L140" s="95"/>
      <c r="M140" s="133"/>
      <c r="N140" s="111"/>
      <c r="O140" s="110"/>
      <c r="P140" s="113"/>
    </row>
    <row r="141" spans="2:16" s="36" customFormat="1" x14ac:dyDescent="0.3">
      <c r="B141" s="37"/>
      <c r="C141" s="159"/>
      <c r="D141" s="159"/>
      <c r="E141" s="159"/>
      <c r="F141" s="42" t="s">
        <v>100</v>
      </c>
      <c r="G141" s="116">
        <v>2160</v>
      </c>
      <c r="H141" s="124">
        <f>80*27</f>
        <v>2160</v>
      </c>
      <c r="I141" s="102" t="s">
        <v>40</v>
      </c>
      <c r="J141" s="139"/>
      <c r="K141" s="108"/>
      <c r="L141" s="95"/>
      <c r="M141" s="133"/>
      <c r="N141" s="111"/>
      <c r="O141" s="110"/>
      <c r="P141" s="113"/>
    </row>
    <row r="142" spans="2:16" s="36" customFormat="1" x14ac:dyDescent="0.3">
      <c r="B142" s="37"/>
      <c r="C142" s="159"/>
      <c r="D142" s="159"/>
      <c r="E142" s="159"/>
      <c r="F142" s="42" t="s">
        <v>78</v>
      </c>
      <c r="G142" s="116">
        <v>7980</v>
      </c>
      <c r="H142" s="124">
        <v>7980</v>
      </c>
      <c r="I142" s="102" t="s">
        <v>35</v>
      </c>
      <c r="J142" s="139"/>
      <c r="K142" s="108"/>
      <c r="L142" s="95"/>
      <c r="M142" s="133"/>
      <c r="N142" s="111"/>
      <c r="O142" s="110"/>
      <c r="P142" s="113"/>
    </row>
    <row r="143" spans="2:16" s="36" customFormat="1" x14ac:dyDescent="0.3">
      <c r="B143" s="37"/>
      <c r="C143" s="128"/>
      <c r="D143" s="128"/>
      <c r="E143" s="128"/>
      <c r="F143" s="42"/>
      <c r="G143" s="116"/>
      <c r="H143" s="124"/>
      <c r="I143" s="102"/>
      <c r="J143" s="141"/>
      <c r="K143" s="108"/>
      <c r="L143" s="112"/>
      <c r="M143" s="112"/>
      <c r="N143" s="142"/>
      <c r="O143" s="112"/>
      <c r="P143" s="45"/>
    </row>
    <row r="144" spans="2:16" s="36" customFormat="1" x14ac:dyDescent="0.3">
      <c r="B144" s="37"/>
      <c r="C144" s="158" t="s">
        <v>122</v>
      </c>
      <c r="D144" s="128"/>
      <c r="E144" s="128"/>
      <c r="F144" s="42" t="s">
        <v>101</v>
      </c>
      <c r="G144" s="116">
        <v>945</v>
      </c>
      <c r="H144" s="124">
        <f>(35*27)</f>
        <v>945</v>
      </c>
      <c r="I144" s="102" t="s">
        <v>40</v>
      </c>
      <c r="J144" s="139"/>
      <c r="K144" s="108"/>
      <c r="L144" s="95"/>
      <c r="M144" s="133"/>
      <c r="N144" s="111"/>
      <c r="O144" s="110"/>
      <c r="P144" s="113"/>
    </row>
    <row r="145" spans="2:16" s="36" customFormat="1" x14ac:dyDescent="0.3">
      <c r="B145" s="37"/>
      <c r="C145" s="128"/>
      <c r="D145" s="128"/>
      <c r="E145" s="128"/>
      <c r="F145" s="42"/>
      <c r="G145" s="116"/>
      <c r="H145" s="124"/>
      <c r="I145" s="102"/>
      <c r="J145" s="141"/>
      <c r="K145" s="108"/>
      <c r="L145" s="112"/>
      <c r="M145" s="112"/>
      <c r="N145" s="142"/>
      <c r="O145" s="112"/>
      <c r="P145" s="45"/>
    </row>
    <row r="146" spans="2:16" s="36" customFormat="1" x14ac:dyDescent="0.3">
      <c r="B146" s="37"/>
      <c r="C146" s="158" t="s">
        <v>116</v>
      </c>
      <c r="D146" s="128"/>
      <c r="E146" s="128"/>
      <c r="F146" s="42" t="s">
        <v>102</v>
      </c>
      <c r="G146" s="116">
        <v>648</v>
      </c>
      <c r="H146" s="124">
        <f>24*27</f>
        <v>648</v>
      </c>
      <c r="I146" s="102" t="s">
        <v>40</v>
      </c>
      <c r="J146" s="139"/>
      <c r="K146" s="108"/>
      <c r="L146" s="95"/>
      <c r="M146" s="133"/>
      <c r="N146" s="111"/>
      <c r="O146" s="110"/>
      <c r="P146" s="113"/>
    </row>
    <row r="147" spans="2:16" s="36" customFormat="1" x14ac:dyDescent="0.3">
      <c r="B147" s="37"/>
      <c r="C147" s="128"/>
      <c r="D147" s="128"/>
      <c r="E147" s="128"/>
      <c r="F147" s="42"/>
      <c r="G147" s="116"/>
      <c r="H147" s="124"/>
      <c r="I147" s="102"/>
      <c r="J147" s="141"/>
      <c r="K147" s="108"/>
      <c r="L147" s="112"/>
      <c r="M147" s="112"/>
      <c r="N147" s="142"/>
      <c r="O147" s="112"/>
      <c r="P147" s="45"/>
    </row>
    <row r="148" spans="2:16" s="36" customFormat="1" x14ac:dyDescent="0.3">
      <c r="B148" s="37"/>
      <c r="C148" s="158" t="s">
        <v>116</v>
      </c>
      <c r="D148" s="128"/>
      <c r="E148" s="128"/>
      <c r="F148" s="42" t="s">
        <v>103</v>
      </c>
      <c r="G148" s="116">
        <v>1026</v>
      </c>
      <c r="H148" s="124">
        <f>38*27</f>
        <v>1026</v>
      </c>
      <c r="I148" s="102" t="s">
        <v>40</v>
      </c>
      <c r="J148" s="139"/>
      <c r="K148" s="108"/>
      <c r="L148" s="95"/>
      <c r="M148" s="133"/>
      <c r="N148" s="111"/>
      <c r="O148" s="110"/>
      <c r="P148" s="113"/>
    </row>
    <row r="149" spans="2:16" s="36" customFormat="1" x14ac:dyDescent="0.3">
      <c r="B149" s="37"/>
      <c r="C149" s="128"/>
      <c r="D149" s="128"/>
      <c r="E149" s="128"/>
      <c r="F149" s="42"/>
      <c r="G149" s="116"/>
      <c r="H149" s="124"/>
      <c r="I149" s="102"/>
      <c r="J149" s="141"/>
      <c r="K149" s="108"/>
      <c r="L149" s="112"/>
      <c r="M149" s="112"/>
      <c r="N149" s="142"/>
      <c r="O149" s="112"/>
      <c r="P149" s="45"/>
    </row>
    <row r="150" spans="2:16" s="36" customFormat="1" x14ac:dyDescent="0.3">
      <c r="B150" s="37"/>
      <c r="C150" s="158" t="s">
        <v>116</v>
      </c>
      <c r="D150" s="128"/>
      <c r="E150" s="128"/>
      <c r="F150" s="42" t="s">
        <v>104</v>
      </c>
      <c r="G150" s="116">
        <v>95</v>
      </c>
      <c r="H150" s="124">
        <v>95</v>
      </c>
      <c r="I150" s="102" t="s">
        <v>34</v>
      </c>
      <c r="J150" s="141"/>
      <c r="K150" s="108"/>
      <c r="L150" s="112"/>
      <c r="M150" s="112"/>
      <c r="N150" s="142"/>
      <c r="O150" s="110"/>
      <c r="P150" s="113"/>
    </row>
    <row r="151" spans="2:16" s="36" customFormat="1" x14ac:dyDescent="0.3">
      <c r="B151" s="90" t="str">
        <f>IF(TRIM(G151)&lt;&gt;"",COUNTA($G$66:G151)&amp;"","")</f>
        <v/>
      </c>
      <c r="C151" s="87"/>
      <c r="D151" s="87"/>
      <c r="E151" s="85">
        <v>32131300</v>
      </c>
      <c r="F151" s="125" t="s">
        <v>46</v>
      </c>
      <c r="G151" s="86"/>
      <c r="H151" s="109"/>
      <c r="I151" s="87"/>
      <c r="J151" s="87"/>
      <c r="K151" s="87"/>
      <c r="L151" s="87"/>
      <c r="M151" s="88"/>
      <c r="N151" s="87"/>
      <c r="O151" s="87"/>
      <c r="P151" s="89"/>
    </row>
    <row r="152" spans="2:16" s="36" customFormat="1" x14ac:dyDescent="0.3">
      <c r="B152" s="37" t="str">
        <f>IF(TRIM(G152)&lt;&gt;"",COUNTA($G$66:G152)&amp;"","")</f>
        <v/>
      </c>
      <c r="C152" s="159" t="s">
        <v>116</v>
      </c>
      <c r="D152" s="159"/>
      <c r="E152" s="159"/>
      <c r="F152" s="122" t="s">
        <v>72</v>
      </c>
      <c r="G152" s="154"/>
      <c r="H152" s="155"/>
      <c r="I152" s="155"/>
      <c r="J152" s="141"/>
      <c r="K152" s="108"/>
      <c r="L152" s="112"/>
      <c r="M152" s="112"/>
      <c r="N152" s="142"/>
      <c r="O152" s="112"/>
      <c r="P152" s="45"/>
    </row>
    <row r="153" spans="2:16" s="36" customFormat="1" x14ac:dyDescent="0.3">
      <c r="B153" s="37"/>
      <c r="C153" s="159"/>
      <c r="D153" s="159"/>
      <c r="E153" s="159"/>
      <c r="F153" s="42" t="s">
        <v>73</v>
      </c>
      <c r="G153" s="116">
        <v>11692</v>
      </c>
      <c r="H153" s="124">
        <f>105230/9</f>
        <v>11692.222222222223</v>
      </c>
      <c r="I153" s="102" t="s">
        <v>115</v>
      </c>
      <c r="J153" s="141"/>
      <c r="K153" s="108"/>
      <c r="L153" s="112"/>
      <c r="M153" s="112"/>
      <c r="N153" s="142"/>
      <c r="O153" s="112"/>
      <c r="P153" s="45"/>
    </row>
    <row r="154" spans="2:16" s="36" customFormat="1" x14ac:dyDescent="0.3">
      <c r="B154" s="37"/>
      <c r="C154" s="159"/>
      <c r="D154" s="159"/>
      <c r="E154" s="159"/>
      <c r="F154" s="42" t="s">
        <v>74</v>
      </c>
      <c r="G154" s="116">
        <v>11692</v>
      </c>
      <c r="H154" s="124">
        <f t="shared" ref="H154:H157" si="0">105230/9</f>
        <v>11692.222222222223</v>
      </c>
      <c r="I154" s="102" t="s">
        <v>115</v>
      </c>
      <c r="J154" s="141"/>
      <c r="K154" s="108"/>
      <c r="L154" s="112"/>
      <c r="M154" s="112"/>
      <c r="N154" s="142"/>
      <c r="O154" s="112"/>
      <c r="P154" s="45"/>
    </row>
    <row r="155" spans="2:16" s="36" customFormat="1" x14ac:dyDescent="0.3">
      <c r="B155" s="37"/>
      <c r="C155" s="159"/>
      <c r="D155" s="159"/>
      <c r="E155" s="159"/>
      <c r="F155" s="42" t="s">
        <v>75</v>
      </c>
      <c r="G155" s="116">
        <v>11692</v>
      </c>
      <c r="H155" s="124">
        <f t="shared" si="0"/>
        <v>11692.222222222223</v>
      </c>
      <c r="I155" s="102" t="s">
        <v>115</v>
      </c>
      <c r="J155" s="141"/>
      <c r="K155" s="108"/>
      <c r="L155" s="112"/>
      <c r="M155" s="112"/>
      <c r="N155" s="142"/>
      <c r="O155" s="112"/>
      <c r="P155" s="45"/>
    </row>
    <row r="156" spans="2:16" s="36" customFormat="1" x14ac:dyDescent="0.3">
      <c r="B156" s="37"/>
      <c r="C156" s="159"/>
      <c r="D156" s="159"/>
      <c r="E156" s="159"/>
      <c r="F156" s="42" t="s">
        <v>76</v>
      </c>
      <c r="G156" s="116">
        <v>11692</v>
      </c>
      <c r="H156" s="124">
        <f t="shared" si="0"/>
        <v>11692.222222222223</v>
      </c>
      <c r="I156" s="102" t="s">
        <v>115</v>
      </c>
      <c r="J156" s="141"/>
      <c r="K156" s="108"/>
      <c r="L156" s="112"/>
      <c r="M156" s="112"/>
      <c r="N156" s="142"/>
      <c r="O156" s="112"/>
      <c r="P156" s="45"/>
    </row>
    <row r="157" spans="2:16" s="36" customFormat="1" x14ac:dyDescent="0.3">
      <c r="B157" s="37"/>
      <c r="C157" s="159"/>
      <c r="D157" s="159"/>
      <c r="E157" s="159"/>
      <c r="F157" s="42" t="s">
        <v>77</v>
      </c>
      <c r="G157" s="116">
        <v>11692</v>
      </c>
      <c r="H157" s="124">
        <f t="shared" si="0"/>
        <v>11692.222222222223</v>
      </c>
      <c r="I157" s="102" t="s">
        <v>115</v>
      </c>
      <c r="J157" s="141"/>
      <c r="K157" s="108"/>
      <c r="L157" s="112"/>
      <c r="M157" s="112"/>
      <c r="N157" s="142"/>
      <c r="O157" s="112"/>
      <c r="P157" s="45"/>
    </row>
    <row r="158" spans="2:16" s="36" customFormat="1" x14ac:dyDescent="0.3">
      <c r="B158" s="37"/>
      <c r="C158" s="159"/>
      <c r="D158" s="159"/>
      <c r="E158" s="159"/>
      <c r="F158" s="42" t="s">
        <v>78</v>
      </c>
      <c r="G158" s="116">
        <v>105230</v>
      </c>
      <c r="H158" s="124">
        <f>105230</f>
        <v>105230</v>
      </c>
      <c r="I158" s="102" t="s">
        <v>35</v>
      </c>
      <c r="J158" s="141"/>
      <c r="K158" s="108"/>
      <c r="L158" s="112"/>
      <c r="M158" s="112"/>
      <c r="N158" s="142"/>
      <c r="O158" s="112"/>
      <c r="P158" s="45"/>
    </row>
    <row r="159" spans="2:16" s="36" customFormat="1" x14ac:dyDescent="0.3">
      <c r="B159" s="37"/>
      <c r="C159" s="126"/>
      <c r="D159" s="126"/>
      <c r="E159" s="126"/>
      <c r="F159" s="156"/>
      <c r="G159" s="157"/>
      <c r="H159" s="155"/>
      <c r="I159" s="155"/>
      <c r="J159" s="141"/>
      <c r="K159" s="108"/>
      <c r="L159" s="112"/>
      <c r="M159" s="112"/>
      <c r="N159" s="142"/>
      <c r="O159" s="112"/>
      <c r="P159" s="45"/>
    </row>
    <row r="160" spans="2:16" s="36" customFormat="1" x14ac:dyDescent="0.3">
      <c r="B160" s="37"/>
      <c r="C160" s="186" t="s">
        <v>116</v>
      </c>
      <c r="D160" s="186"/>
      <c r="E160" s="186"/>
      <c r="F160" s="122" t="s">
        <v>79</v>
      </c>
      <c r="G160" s="154"/>
      <c r="H160" s="155"/>
      <c r="I160" s="155"/>
      <c r="J160" s="141"/>
      <c r="K160" s="108"/>
      <c r="L160" s="112"/>
      <c r="M160" s="112"/>
      <c r="N160" s="142"/>
      <c r="O160" s="112"/>
      <c r="P160" s="45"/>
    </row>
    <row r="161" spans="2:17" s="36" customFormat="1" x14ac:dyDescent="0.3">
      <c r="B161" s="37"/>
      <c r="C161" s="187"/>
      <c r="D161" s="187"/>
      <c r="E161" s="187"/>
      <c r="F161" s="42" t="s">
        <v>73</v>
      </c>
      <c r="G161" s="116">
        <v>5032</v>
      </c>
      <c r="H161" s="124">
        <f>45280/9</f>
        <v>5031.1111111111113</v>
      </c>
      <c r="I161" s="102" t="s">
        <v>115</v>
      </c>
      <c r="J161" s="141"/>
      <c r="K161" s="108"/>
      <c r="L161" s="112"/>
      <c r="M161" s="112"/>
      <c r="N161" s="142"/>
      <c r="O161" s="112"/>
      <c r="P161" s="45"/>
    </row>
    <row r="162" spans="2:17" s="36" customFormat="1" x14ac:dyDescent="0.3">
      <c r="B162" s="37"/>
      <c r="C162" s="187"/>
      <c r="D162" s="187"/>
      <c r="E162" s="187"/>
      <c r="F162" s="42" t="s">
        <v>74</v>
      </c>
      <c r="G162" s="116">
        <v>5032</v>
      </c>
      <c r="H162" s="124">
        <f t="shared" ref="H162:H165" si="1">45280/9</f>
        <v>5031.1111111111113</v>
      </c>
      <c r="I162" s="102" t="s">
        <v>115</v>
      </c>
      <c r="J162" s="141"/>
      <c r="K162" s="108"/>
      <c r="L162" s="112"/>
      <c r="M162" s="112"/>
      <c r="N162" s="142"/>
      <c r="O162" s="112"/>
      <c r="P162" s="45"/>
    </row>
    <row r="163" spans="2:17" s="36" customFormat="1" x14ac:dyDescent="0.3">
      <c r="B163" s="37"/>
      <c r="C163" s="187"/>
      <c r="D163" s="187"/>
      <c r="E163" s="187"/>
      <c r="F163" s="42" t="s">
        <v>80</v>
      </c>
      <c r="G163" s="116">
        <v>5032</v>
      </c>
      <c r="H163" s="124">
        <f t="shared" si="1"/>
        <v>5031.1111111111113</v>
      </c>
      <c r="I163" s="102" t="s">
        <v>115</v>
      </c>
      <c r="J163" s="141"/>
      <c r="K163" s="108"/>
      <c r="L163" s="112"/>
      <c r="M163" s="112"/>
      <c r="N163" s="142"/>
      <c r="O163" s="112"/>
      <c r="P163" s="45"/>
    </row>
    <row r="164" spans="2:17" s="36" customFormat="1" x14ac:dyDescent="0.3">
      <c r="B164" s="37"/>
      <c r="C164" s="187"/>
      <c r="D164" s="187"/>
      <c r="E164" s="187"/>
      <c r="F164" s="42" t="s">
        <v>76</v>
      </c>
      <c r="G164" s="116">
        <v>5032</v>
      </c>
      <c r="H164" s="124">
        <f t="shared" si="1"/>
        <v>5031.1111111111113</v>
      </c>
      <c r="I164" s="102" t="s">
        <v>115</v>
      </c>
      <c r="J164" s="141"/>
      <c r="K164" s="108"/>
      <c r="L164" s="112"/>
      <c r="M164" s="112"/>
      <c r="N164" s="142"/>
      <c r="O164" s="112"/>
      <c r="P164" s="45"/>
    </row>
    <row r="165" spans="2:17" s="36" customFormat="1" x14ac:dyDescent="0.3">
      <c r="B165" s="37"/>
      <c r="C165" s="187"/>
      <c r="D165" s="187"/>
      <c r="E165" s="187"/>
      <c r="F165" s="42" t="s">
        <v>81</v>
      </c>
      <c r="G165" s="116">
        <v>5032</v>
      </c>
      <c r="H165" s="124">
        <f t="shared" si="1"/>
        <v>5031.1111111111113</v>
      </c>
      <c r="I165" s="102" t="s">
        <v>115</v>
      </c>
      <c r="J165" s="141"/>
      <c r="K165" s="108"/>
      <c r="L165" s="112"/>
      <c r="M165" s="112"/>
      <c r="N165" s="142"/>
      <c r="O165" s="112"/>
      <c r="P165" s="45"/>
    </row>
    <row r="166" spans="2:17" s="36" customFormat="1" x14ac:dyDescent="0.3">
      <c r="B166" s="37"/>
      <c r="C166" s="187"/>
      <c r="D166" s="187"/>
      <c r="E166" s="187"/>
      <c r="F166" s="42" t="s">
        <v>78</v>
      </c>
      <c r="G166" s="116">
        <v>45280</v>
      </c>
      <c r="H166" s="124">
        <v>45280</v>
      </c>
      <c r="I166" s="102" t="s">
        <v>35</v>
      </c>
      <c r="J166" s="141"/>
      <c r="K166" s="108"/>
      <c r="L166" s="112"/>
      <c r="M166" s="112"/>
      <c r="N166" s="142"/>
      <c r="O166" s="110"/>
      <c r="P166" s="113"/>
    </row>
    <row r="167" spans="2:17" s="36" customFormat="1" ht="14.4" thickBot="1" x14ac:dyDescent="0.35">
      <c r="B167" s="130" t="str">
        <f>IF(TRIM(G167)&lt;&gt;"",COUNTA($G$66:G167)&amp;"","")</f>
        <v/>
      </c>
      <c r="C167" s="119"/>
      <c r="D167" s="119"/>
      <c r="E167" s="119"/>
      <c r="F167" s="131" t="s">
        <v>8</v>
      </c>
      <c r="G167" s="33"/>
      <c r="H167" s="132"/>
      <c r="I167" s="24"/>
      <c r="J167" s="35"/>
      <c r="K167" s="35"/>
      <c r="L167" s="18"/>
      <c r="M167" s="67"/>
      <c r="N167" s="35"/>
      <c r="O167" s="18"/>
      <c r="P167" s="46">
        <f>SUM(P87:P166)</f>
        <v>0</v>
      </c>
    </row>
    <row r="168" spans="2:17" s="36" customFormat="1" x14ac:dyDescent="0.3">
      <c r="B168" s="114" t="str">
        <f>IF(TRIM(G168)&lt;&gt;"",COUNTA($G$66:G168)&amp;"","")</f>
        <v/>
      </c>
      <c r="C168" s="127"/>
      <c r="D168" s="102"/>
      <c r="E168" s="128"/>
      <c r="F168" s="42"/>
      <c r="G168" s="102"/>
      <c r="H168" s="102"/>
      <c r="I168" s="102"/>
      <c r="J168" s="123"/>
      <c r="K168" s="121"/>
      <c r="L168" s="121"/>
      <c r="M168" s="124"/>
      <c r="N168" s="111"/>
      <c r="O168" s="121"/>
      <c r="P168" s="129"/>
    </row>
    <row r="169" spans="2:17" s="36" customFormat="1" x14ac:dyDescent="0.3">
      <c r="B169" s="114" t="str">
        <f>IF(TRIM(G169)&lt;&gt;"",COUNTA($G$66:G169)&amp;"","")</f>
        <v/>
      </c>
      <c r="C169" s="127"/>
      <c r="D169" s="102"/>
      <c r="E169" s="128"/>
      <c r="F169" s="42"/>
      <c r="G169" s="102"/>
      <c r="H169" s="102"/>
      <c r="I169" s="102"/>
      <c r="J169" s="123"/>
      <c r="K169" s="121"/>
      <c r="L169" s="121"/>
      <c r="M169" s="124"/>
      <c r="N169" s="111"/>
      <c r="O169" s="121"/>
      <c r="P169" s="129"/>
    </row>
    <row r="170" spans="2:17" s="36" customFormat="1" x14ac:dyDescent="0.3">
      <c r="B170" s="37"/>
      <c r="C170" s="101"/>
      <c r="D170" s="101"/>
      <c r="E170" s="134"/>
      <c r="F170" s="16"/>
      <c r="G170" s="118"/>
      <c r="H170" s="115"/>
      <c r="I170" s="5"/>
      <c r="J170" s="117"/>
      <c r="K170" s="117"/>
      <c r="L170" s="136"/>
      <c r="M170" s="137"/>
      <c r="N170" s="117"/>
      <c r="O170" s="136"/>
      <c r="P170" s="138"/>
      <c r="Q170" s="135"/>
    </row>
    <row r="171" spans="2:17" s="36" customFormat="1" x14ac:dyDescent="0.3">
      <c r="B171" s="37" t="str">
        <f>IF(TRIM(G171)&lt;&gt;"",COUNTA($G$66:G171)&amp;"","")</f>
        <v/>
      </c>
      <c r="C171" s="102"/>
      <c r="D171" s="102"/>
      <c r="E171" s="102"/>
      <c r="F171" s="38" t="s">
        <v>18</v>
      </c>
      <c r="G171" s="102"/>
      <c r="H171" s="102"/>
      <c r="I171" s="39"/>
      <c r="J171" s="74"/>
      <c r="K171" s="75"/>
      <c r="L171" s="75"/>
      <c r="M171" s="76"/>
      <c r="N171" s="4"/>
      <c r="O171" s="1"/>
      <c r="P171" s="98">
        <f>SUM(P167+P82+P74)</f>
        <v>0</v>
      </c>
    </row>
    <row r="172" spans="2:17" s="36" customFormat="1" x14ac:dyDescent="0.3">
      <c r="B172" s="40" t="str">
        <f>IF(TRIM(G172)&lt;&gt;"",COUNTA($G$66:G172)&amp;"","")</f>
        <v/>
      </c>
      <c r="C172" s="103"/>
      <c r="D172" s="103"/>
      <c r="E172" s="103"/>
      <c r="F172" s="38" t="s">
        <v>28</v>
      </c>
      <c r="G172" s="41"/>
      <c r="H172" s="41"/>
      <c r="I172" s="42"/>
      <c r="J172" s="77"/>
      <c r="K172" s="75"/>
      <c r="L172" s="75"/>
      <c r="M172" s="78"/>
      <c r="N172" s="4"/>
      <c r="O172" s="1"/>
      <c r="P172" s="98">
        <f>P171*5%</f>
        <v>0</v>
      </c>
    </row>
    <row r="173" spans="2:17" s="36" customFormat="1" x14ac:dyDescent="0.3">
      <c r="B173" s="40" t="str">
        <f>IF(TRIM(G173)&lt;&gt;"",COUNTA($G$66:G173)&amp;"","")</f>
        <v/>
      </c>
      <c r="C173" s="103"/>
      <c r="D173" s="103"/>
      <c r="E173" s="103"/>
      <c r="F173" s="43" t="s">
        <v>47</v>
      </c>
      <c r="G173" s="41"/>
      <c r="H173" s="41"/>
      <c r="I173" s="42"/>
      <c r="J173" s="79"/>
      <c r="K173" s="75"/>
      <c r="L173" s="75"/>
      <c r="M173" s="78"/>
      <c r="N173" s="4"/>
      <c r="O173" s="1"/>
      <c r="P173" s="99">
        <f>P171*20%</f>
        <v>0</v>
      </c>
    </row>
    <row r="174" spans="2:17" s="36" customFormat="1" ht="15.75" customHeight="1" thickBot="1" x14ac:dyDescent="0.35">
      <c r="B174" s="68" t="str">
        <f>IF(TRIM(G174)&lt;&gt;"",COUNTA($G$66:G174)&amp;"","")</f>
        <v/>
      </c>
      <c r="C174" s="69"/>
      <c r="D174" s="69"/>
      <c r="E174" s="70"/>
      <c r="F174" s="71" t="s">
        <v>19</v>
      </c>
      <c r="G174" s="72"/>
      <c r="H174" s="72"/>
      <c r="I174" s="73"/>
      <c r="J174" s="80"/>
      <c r="K174" s="81"/>
      <c r="L174" s="81"/>
      <c r="M174" s="82"/>
      <c r="N174" s="5"/>
      <c r="O174" s="104"/>
      <c r="P174" s="100">
        <f>P171+P172+P173</f>
        <v>0</v>
      </c>
    </row>
    <row r="175" spans="2:17" s="36" customFormat="1" ht="18" customHeight="1" thickBot="1" x14ac:dyDescent="0.35">
      <c r="B175" s="160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2"/>
    </row>
    <row r="177" spans="3:5" x14ac:dyDescent="0.3">
      <c r="C177" s="25"/>
      <c r="D177" s="25"/>
      <c r="E177" s="25"/>
    </row>
  </sheetData>
  <mergeCells count="60">
    <mergeCell ref="C160:C166"/>
    <mergeCell ref="D160:D166"/>
    <mergeCell ref="E160:E166"/>
    <mergeCell ref="E134:E142"/>
    <mergeCell ref="D134:D142"/>
    <mergeCell ref="C134:C142"/>
    <mergeCell ref="E152:E158"/>
    <mergeCell ref="D152:D158"/>
    <mergeCell ref="C152:C158"/>
    <mergeCell ref="E123:E127"/>
    <mergeCell ref="D123:D127"/>
    <mergeCell ref="C123:C127"/>
    <mergeCell ref="E129:E132"/>
    <mergeCell ref="D129:D132"/>
    <mergeCell ref="C129:C132"/>
    <mergeCell ref="C112:C115"/>
    <mergeCell ref="D112:D115"/>
    <mergeCell ref="E112:E115"/>
    <mergeCell ref="E117:E121"/>
    <mergeCell ref="D117:D121"/>
    <mergeCell ref="C117:C121"/>
    <mergeCell ref="E102:E105"/>
    <mergeCell ref="D102:D105"/>
    <mergeCell ref="C102:C105"/>
    <mergeCell ref="C107:C110"/>
    <mergeCell ref="D107:D110"/>
    <mergeCell ref="E107:E110"/>
    <mergeCell ref="D88:D90"/>
    <mergeCell ref="C88:C90"/>
    <mergeCell ref="E92:E94"/>
    <mergeCell ref="D92:D94"/>
    <mergeCell ref="C92:C94"/>
    <mergeCell ref="M63:M64"/>
    <mergeCell ref="N63:N64"/>
    <mergeCell ref="E55:F55"/>
    <mergeCell ref="E57:F57"/>
    <mergeCell ref="E88:E90"/>
    <mergeCell ref="E63:E64"/>
    <mergeCell ref="F63:F64"/>
    <mergeCell ref="E2:F2"/>
    <mergeCell ref="E3:F3"/>
    <mergeCell ref="E4:F4"/>
    <mergeCell ref="E5:F5"/>
    <mergeCell ref="E6:F6"/>
    <mergeCell ref="C98:C100"/>
    <mergeCell ref="D98:D100"/>
    <mergeCell ref="E98:E100"/>
    <mergeCell ref="B175:P175"/>
    <mergeCell ref="O63:O64"/>
    <mergeCell ref="P63:P64"/>
    <mergeCell ref="G63:G64"/>
    <mergeCell ref="H63:H64"/>
    <mergeCell ref="I63:I64"/>
    <mergeCell ref="J63:L63"/>
    <mergeCell ref="C79:C81"/>
    <mergeCell ref="D79:D81"/>
    <mergeCell ref="E79:E81"/>
    <mergeCell ref="B63:B64"/>
    <mergeCell ref="C63:C64"/>
    <mergeCell ref="D63:D64"/>
  </mergeCells>
  <printOptions horizontalCentered="1"/>
  <pageMargins left="0.2" right="0.25" top="0.25" bottom="0.25" header="0" footer="0"/>
  <pageSetup scale="48" fitToHeight="0" orientation="portrait" horizontalDpi="1200" verticalDpi="1200" r:id="rId1"/>
  <headerFooter differentFirst="1">
    <oddHeader>&amp;CPage &amp;P of &amp;N</oddHeader>
  </headerFooter>
  <rowBreaks count="1" manualBreakCount="1">
    <brk id="62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i = " h t t p : / / w w w . w 3 . o r g / 2 0 0 1 / X M L S c h e m a - i n s t a n c e "   x m l n s : x s d = " h t t p : / / w w w . w 3 . o r g / 2 0 0 1 / X M L S c h e m a " > < T o k e n s / > < / S w i f t T o k e n s > 
</file>

<file path=customXml/itemProps1.xml><?xml version="1.0" encoding="utf-8"?>
<ds:datastoreItem xmlns:ds="http://schemas.openxmlformats.org/officeDocument/2006/customXml" ds:itemID="{4134560B-0C55-4880-A7E8-3EB6DE42DA0F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MAIN BUILDING</vt:lpstr>
      <vt:lpstr>'MAIN BUILDING'!Print_Area</vt:lpstr>
      <vt:lpstr>'MAIN BUILDING'!Print_Titles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Absolute002</dc:creator>
  <cp:lastModifiedBy>Blake</cp:lastModifiedBy>
  <cp:lastPrinted>2022-04-25T10:30:54Z</cp:lastPrinted>
  <dcterms:created xsi:type="dcterms:W3CDTF">2013-09-18T14:51:37Z</dcterms:created>
  <dcterms:modified xsi:type="dcterms:W3CDTF">2023-09-27T14:38:49Z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{4134560B-0C55-4880-A7E8-3EB6DE42DA0F}</vt:lpwstr>
  </property>
</Properties>
</file>