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38CF239B-627F-49C1-932E-89D878C292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Statement'!$A$1:$P$179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L152" i="11" l="1"/>
  <c r="L171" i="11" l="1"/>
  <c r="L167" i="11"/>
  <c r="L166" i="11"/>
  <c r="L165" i="11"/>
  <c r="L164" i="11"/>
  <c r="L163" i="11"/>
  <c r="M162" i="11"/>
  <c r="L162" i="11"/>
  <c r="L161" i="11"/>
  <c r="L160" i="11"/>
  <c r="L157" i="11"/>
  <c r="L156" i="11"/>
  <c r="L155" i="11"/>
  <c r="L154" i="11"/>
  <c r="L153" i="11"/>
  <c r="L151" i="11"/>
  <c r="L150" i="11"/>
  <c r="L149" i="11"/>
  <c r="L146" i="11"/>
  <c r="L145" i="11"/>
  <c r="L144" i="11"/>
  <c r="M143" i="11"/>
  <c r="L143" i="11"/>
  <c r="L142" i="11"/>
  <c r="L141" i="11"/>
  <c r="L137" i="11"/>
  <c r="L136" i="11"/>
  <c r="L135" i="11"/>
  <c r="L134" i="11"/>
  <c r="L133" i="11"/>
  <c r="L130" i="11"/>
  <c r="L129" i="11"/>
  <c r="L126" i="11"/>
  <c r="L125" i="11"/>
  <c r="L124" i="11"/>
  <c r="L123" i="11"/>
  <c r="L119" i="11"/>
  <c r="L118" i="11"/>
  <c r="L117" i="11"/>
  <c r="L116" i="11"/>
  <c r="L115" i="11"/>
  <c r="L114" i="11"/>
  <c r="L113" i="11"/>
  <c r="L112" i="11"/>
  <c r="L109" i="11"/>
  <c r="L108" i="11"/>
  <c r="L107" i="11"/>
  <c r="L106" i="11"/>
  <c r="L105" i="11"/>
  <c r="L104" i="11"/>
  <c r="L103" i="11"/>
  <c r="L102" i="11"/>
  <c r="L101" i="11"/>
  <c r="L98" i="11"/>
  <c r="L97" i="11"/>
  <c r="L96" i="11"/>
  <c r="L95" i="11"/>
  <c r="L94" i="11"/>
  <c r="L93" i="11"/>
  <c r="L92" i="11"/>
  <c r="L89" i="11"/>
  <c r="L88" i="11"/>
  <c r="L85" i="11"/>
  <c r="L84" i="11"/>
  <c r="L83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54" i="11"/>
  <c r="L55" i="11"/>
  <c r="L56" i="11"/>
  <c r="L57" i="11"/>
  <c r="L58" i="11"/>
  <c r="L59" i="11"/>
  <c r="L60" i="11"/>
  <c r="L61" i="11"/>
  <c r="L62" i="11"/>
  <c r="L53" i="11"/>
  <c r="A172" i="11"/>
  <c r="A170" i="11"/>
  <c r="A169" i="11"/>
  <c r="A168" i="11"/>
  <c r="A159" i="11"/>
  <c r="A158" i="11"/>
  <c r="A148" i="11"/>
  <c r="A147" i="11"/>
  <c r="A140" i="11"/>
  <c r="A139" i="11"/>
  <c r="A138" i="11"/>
  <c r="A132" i="11"/>
  <c r="A131" i="11"/>
  <c r="A128" i="11"/>
  <c r="A127" i="11"/>
  <c r="A122" i="11"/>
  <c r="A121" i="11"/>
  <c r="A120" i="11"/>
  <c r="A111" i="11"/>
  <c r="A110" i="11"/>
  <c r="A99" i="11"/>
  <c r="A91" i="11"/>
  <c r="A90" i="11"/>
  <c r="A87" i="11"/>
  <c r="A86" i="11"/>
  <c r="A82" i="11"/>
  <c r="A81" i="11"/>
  <c r="A64" i="11"/>
  <c r="A63" i="11"/>
  <c r="A52" i="11"/>
  <c r="A51" i="11"/>
  <c r="A50" i="11"/>
  <c r="G171" i="11"/>
  <c r="M171" i="11" s="1"/>
  <c r="N171" i="11" s="1"/>
  <c r="G167" i="11"/>
  <c r="M167" i="11" s="1"/>
  <c r="N167" i="11" s="1"/>
  <c r="G166" i="11"/>
  <c r="M166" i="11" s="1"/>
  <c r="N166" i="11" s="1"/>
  <c r="G165" i="11"/>
  <c r="J165" i="11" s="1"/>
  <c r="G164" i="11"/>
  <c r="M164" i="11" s="1"/>
  <c r="G163" i="11"/>
  <c r="M163" i="11" s="1"/>
  <c r="G162" i="11"/>
  <c r="J162" i="11" s="1"/>
  <c r="G161" i="11"/>
  <c r="M161" i="11" s="1"/>
  <c r="N161" i="11" s="1"/>
  <c r="G160" i="11"/>
  <c r="M160" i="11" s="1"/>
  <c r="G157" i="11"/>
  <c r="G156" i="11"/>
  <c r="J156" i="11" s="1"/>
  <c r="G155" i="11"/>
  <c r="G154" i="11"/>
  <c r="M154" i="11" s="1"/>
  <c r="G153" i="11"/>
  <c r="M153" i="11" s="1"/>
  <c r="N153" i="11" s="1"/>
  <c r="G152" i="11"/>
  <c r="J152" i="11" s="1"/>
  <c r="G151" i="11"/>
  <c r="M151" i="11" s="1"/>
  <c r="G150" i="11"/>
  <c r="M150" i="11" s="1"/>
  <c r="N150" i="11" s="1"/>
  <c r="G149" i="11"/>
  <c r="M149" i="11" s="1"/>
  <c r="N149" i="11" s="1"/>
  <c r="G146" i="11"/>
  <c r="J146" i="11" s="1"/>
  <c r="G145" i="11"/>
  <c r="M145" i="11" s="1"/>
  <c r="N145" i="11" s="1"/>
  <c r="G144" i="11"/>
  <c r="G143" i="11"/>
  <c r="J143" i="11" s="1"/>
  <c r="G142" i="11"/>
  <c r="G141" i="11"/>
  <c r="G137" i="11"/>
  <c r="M137" i="11" s="1"/>
  <c r="N137" i="11" s="1"/>
  <c r="G136" i="11"/>
  <c r="J136" i="11" s="1"/>
  <c r="G135" i="11"/>
  <c r="M135" i="11" s="1"/>
  <c r="N135" i="11" s="1"/>
  <c r="G134" i="11"/>
  <c r="M134" i="11" s="1"/>
  <c r="G133" i="11"/>
  <c r="J133" i="11" s="1"/>
  <c r="G130" i="11"/>
  <c r="M130" i="11" s="1"/>
  <c r="G129" i="11"/>
  <c r="M129" i="11" s="1"/>
  <c r="G126" i="11"/>
  <c r="M126" i="11" s="1"/>
  <c r="N126" i="11" s="1"/>
  <c r="G125" i="11"/>
  <c r="J125" i="11" s="1"/>
  <c r="G124" i="11"/>
  <c r="M124" i="11" s="1"/>
  <c r="G123" i="11"/>
  <c r="M123" i="11" s="1"/>
  <c r="E119" i="11"/>
  <c r="G119" i="11" s="1"/>
  <c r="G118" i="11"/>
  <c r="J118" i="11" s="1"/>
  <c r="G117" i="11"/>
  <c r="M117" i="11" s="1"/>
  <c r="N117" i="11" s="1"/>
  <c r="E116" i="11"/>
  <c r="G116" i="11" s="1"/>
  <c r="M116" i="11" s="1"/>
  <c r="N116" i="11" s="1"/>
  <c r="E115" i="11"/>
  <c r="G115" i="11" s="1"/>
  <c r="G114" i="11"/>
  <c r="J114" i="11" s="1"/>
  <c r="G113" i="11"/>
  <c r="M113" i="11" s="1"/>
  <c r="G112" i="11"/>
  <c r="M112" i="11" s="1"/>
  <c r="N112" i="11" s="1"/>
  <c r="G109" i="11"/>
  <c r="M109" i="11" s="1"/>
  <c r="N109" i="11" s="1"/>
  <c r="G108" i="11"/>
  <c r="J108" i="11" s="1"/>
  <c r="G107" i="11"/>
  <c r="M107" i="11" s="1"/>
  <c r="G106" i="11"/>
  <c r="M106" i="11" s="1"/>
  <c r="G105" i="11"/>
  <c r="J105" i="11" s="1"/>
  <c r="G104" i="11"/>
  <c r="M104" i="11" s="1"/>
  <c r="G103" i="11"/>
  <c r="M103" i="11" s="1"/>
  <c r="N103" i="11" s="1"/>
  <c r="G102" i="11"/>
  <c r="M102" i="11" s="1"/>
  <c r="G101" i="11"/>
  <c r="J101" i="11" s="1"/>
  <c r="G98" i="11"/>
  <c r="M98" i="11" s="1"/>
  <c r="N98" i="11" s="1"/>
  <c r="G97" i="11"/>
  <c r="M97" i="11" s="1"/>
  <c r="N97" i="11" s="1"/>
  <c r="G96" i="11"/>
  <c r="M96" i="11" s="1"/>
  <c r="N96" i="11" s="1"/>
  <c r="G95" i="11"/>
  <c r="J95" i="11" s="1"/>
  <c r="G94" i="11"/>
  <c r="M94" i="11" s="1"/>
  <c r="G93" i="11"/>
  <c r="M93" i="11" s="1"/>
  <c r="N93" i="11" s="1"/>
  <c r="G92" i="11"/>
  <c r="J92" i="11" s="1"/>
  <c r="G89" i="11"/>
  <c r="J89" i="11" s="1"/>
  <c r="G88" i="11"/>
  <c r="M88" i="11" s="1"/>
  <c r="N88" i="11" s="1"/>
  <c r="G85" i="11"/>
  <c r="M85" i="11" s="1"/>
  <c r="N85" i="11" s="1"/>
  <c r="G84" i="11"/>
  <c r="M84" i="11" s="1"/>
  <c r="G83" i="11"/>
  <c r="J83" i="11" s="1"/>
  <c r="G80" i="11"/>
  <c r="M80" i="11" s="1"/>
  <c r="N80" i="11" s="1"/>
  <c r="G79" i="11"/>
  <c r="M79" i="11" s="1"/>
  <c r="N79" i="11" s="1"/>
  <c r="G78" i="11"/>
  <c r="J78" i="11" s="1"/>
  <c r="G77" i="11"/>
  <c r="M77" i="11" s="1"/>
  <c r="N77" i="11" s="1"/>
  <c r="G76" i="11"/>
  <c r="M76" i="11" s="1"/>
  <c r="G75" i="11"/>
  <c r="M75" i="11" s="1"/>
  <c r="G74" i="11"/>
  <c r="M74" i="11" s="1"/>
  <c r="G73" i="11"/>
  <c r="M73" i="11" s="1"/>
  <c r="G72" i="11"/>
  <c r="M72" i="11" s="1"/>
  <c r="N72" i="11" s="1"/>
  <c r="G71" i="11"/>
  <c r="M71" i="11" s="1"/>
  <c r="N71" i="11" s="1"/>
  <c r="G70" i="11"/>
  <c r="J70" i="11" s="1"/>
  <c r="G69" i="11"/>
  <c r="M69" i="11" s="1"/>
  <c r="G68" i="11"/>
  <c r="M68" i="11" s="1"/>
  <c r="G67" i="11"/>
  <c r="J67" i="11" s="1"/>
  <c r="G66" i="11"/>
  <c r="M66" i="11" s="1"/>
  <c r="N66" i="11" s="1"/>
  <c r="G65" i="11"/>
  <c r="M65" i="11" s="1"/>
  <c r="N65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M57" i="11" s="1"/>
  <c r="N57" i="11" s="1"/>
  <c r="G56" i="11"/>
  <c r="J56" i="11" s="1"/>
  <c r="G55" i="11"/>
  <c r="J55" i="11" s="1"/>
  <c r="G54" i="11"/>
  <c r="J54" i="11" s="1"/>
  <c r="G53" i="11"/>
  <c r="M53" i="11" s="1"/>
  <c r="N53" i="11" s="1"/>
  <c r="L47" i="11"/>
  <c r="L46" i="11"/>
  <c r="L43" i="11"/>
  <c r="L42" i="11"/>
  <c r="L39" i="11"/>
  <c r="L38" i="11"/>
  <c r="L37" i="11"/>
  <c r="L33" i="11"/>
  <c r="L32" i="11"/>
  <c r="L29" i="11"/>
  <c r="L28" i="11"/>
  <c r="L24" i="11"/>
  <c r="L25" i="11"/>
  <c r="L23" i="11"/>
  <c r="A48" i="11"/>
  <c r="A45" i="11"/>
  <c r="A44" i="11"/>
  <c r="A41" i="11"/>
  <c r="A40" i="11"/>
  <c r="A36" i="11"/>
  <c r="A35" i="11"/>
  <c r="A34" i="11"/>
  <c r="A31" i="11"/>
  <c r="A30" i="11"/>
  <c r="A27" i="11"/>
  <c r="A26" i="11"/>
  <c r="A22" i="11"/>
  <c r="A21" i="11"/>
  <c r="A20" i="11"/>
  <c r="G47" i="11"/>
  <c r="M47" i="11" s="1"/>
  <c r="E46" i="11"/>
  <c r="G46" i="11" s="1"/>
  <c r="G43" i="11"/>
  <c r="M43" i="11" s="1"/>
  <c r="N43" i="11" s="1"/>
  <c r="E42" i="11"/>
  <c r="G42" i="11" s="1"/>
  <c r="G39" i="11"/>
  <c r="J39" i="11" s="1"/>
  <c r="E39" i="11"/>
  <c r="E38" i="11"/>
  <c r="G38" i="11" s="1"/>
  <c r="E37" i="11"/>
  <c r="G37" i="11" s="1"/>
  <c r="M37" i="11" s="1"/>
  <c r="G33" i="11"/>
  <c r="M33" i="11" s="1"/>
  <c r="E32" i="11"/>
  <c r="G32" i="11" s="1"/>
  <c r="G29" i="11"/>
  <c r="M29" i="11" s="1"/>
  <c r="E28" i="11"/>
  <c r="G28" i="11" s="1"/>
  <c r="E25" i="11"/>
  <c r="G25" i="11" s="1"/>
  <c r="E24" i="11"/>
  <c r="G24" i="11" s="1"/>
  <c r="E23" i="11"/>
  <c r="G23" i="11" s="1"/>
  <c r="M23" i="11" s="1"/>
  <c r="N23" i="11" s="1"/>
  <c r="L9" i="11"/>
  <c r="L10" i="11"/>
  <c r="L11" i="11"/>
  <c r="L12" i="11"/>
  <c r="L13" i="11"/>
  <c r="L14" i="11"/>
  <c r="L15" i="11"/>
  <c r="L16" i="11"/>
  <c r="L17" i="11"/>
  <c r="L8" i="11"/>
  <c r="A18" i="11"/>
  <c r="A7" i="11"/>
  <c r="G17" i="11"/>
  <c r="M17" i="11" s="1"/>
  <c r="N17" i="11" s="1"/>
  <c r="G16" i="11"/>
  <c r="J16" i="11" s="1"/>
  <c r="G15" i="11"/>
  <c r="J15" i="11" s="1"/>
  <c r="G14" i="11"/>
  <c r="M14" i="11" s="1"/>
  <c r="G13" i="11"/>
  <c r="J13" i="11" s="1"/>
  <c r="G12" i="11"/>
  <c r="J12" i="11" s="1"/>
  <c r="G11" i="11"/>
  <c r="M11" i="11" s="1"/>
  <c r="G10" i="11"/>
  <c r="J10" i="11" s="1"/>
  <c r="G9" i="11"/>
  <c r="J9" i="11" s="1"/>
  <c r="G8" i="11"/>
  <c r="M8" i="11" s="1"/>
  <c r="J25" i="11" l="1"/>
  <c r="M25" i="11"/>
  <c r="M95" i="11"/>
  <c r="M15" i="11"/>
  <c r="N15" i="11" s="1"/>
  <c r="J11" i="11"/>
  <c r="N84" i="11"/>
  <c r="M141" i="11"/>
  <c r="N141" i="11" s="1"/>
  <c r="J141" i="11"/>
  <c r="O141" i="11" s="1"/>
  <c r="M142" i="11"/>
  <c r="N142" i="11" s="1"/>
  <c r="J142" i="11"/>
  <c r="M54" i="11"/>
  <c r="N54" i="11" s="1"/>
  <c r="J71" i="11"/>
  <c r="M105" i="11"/>
  <c r="N105" i="11" s="1"/>
  <c r="M125" i="11"/>
  <c r="M9" i="11"/>
  <c r="N76" i="11"/>
  <c r="O76" i="11" s="1"/>
  <c r="M78" i="11"/>
  <c r="N78" i="11" s="1"/>
  <c r="O78" i="11" s="1"/>
  <c r="J137" i="11"/>
  <c r="O137" i="11" s="1"/>
  <c r="M156" i="11"/>
  <c r="J14" i="11"/>
  <c r="J47" i="11"/>
  <c r="M144" i="11"/>
  <c r="J144" i="11"/>
  <c r="N154" i="11"/>
  <c r="J166" i="11"/>
  <c r="N11" i="11"/>
  <c r="O11" i="11" s="1"/>
  <c r="N134" i="11"/>
  <c r="M155" i="11"/>
  <c r="N155" i="11" s="1"/>
  <c r="J155" i="11"/>
  <c r="M101" i="11"/>
  <c r="N101" i="11" s="1"/>
  <c r="M12" i="11"/>
  <c r="N12" i="11" s="1"/>
  <c r="O12" i="11" s="1"/>
  <c r="O71" i="11"/>
  <c r="N113" i="11"/>
  <c r="O166" i="11"/>
  <c r="N104" i="11"/>
  <c r="M157" i="11"/>
  <c r="N157" i="11" s="1"/>
  <c r="J157" i="11"/>
  <c r="J84" i="11"/>
  <c r="M133" i="11"/>
  <c r="N47" i="11"/>
  <c r="O47" i="11" s="1"/>
  <c r="N130" i="11"/>
  <c r="N69" i="11"/>
  <c r="N164" i="11"/>
  <c r="N162" i="11"/>
  <c r="N68" i="11"/>
  <c r="N102" i="11"/>
  <c r="N151" i="11"/>
  <c r="N74" i="11"/>
  <c r="N75" i="11"/>
  <c r="N107" i="11"/>
  <c r="N123" i="11"/>
  <c r="N125" i="11"/>
  <c r="O125" i="11" s="1"/>
  <c r="N73" i="11"/>
  <c r="N95" i="11"/>
  <c r="N106" i="11"/>
  <c r="N94" i="11"/>
  <c r="O94" i="11" s="1"/>
  <c r="N124" i="11"/>
  <c r="N156" i="11"/>
  <c r="N144" i="11"/>
  <c r="O144" i="11" s="1"/>
  <c r="N160" i="11"/>
  <c r="N143" i="11"/>
  <c r="N29" i="11"/>
  <c r="N33" i="11"/>
  <c r="N37" i="11"/>
  <c r="N25" i="11"/>
  <c r="O25" i="11" s="1"/>
  <c r="N14" i="11"/>
  <c r="O14" i="11" s="1"/>
  <c r="N9" i="11"/>
  <c r="O162" i="11"/>
  <c r="O84" i="11"/>
  <c r="O15" i="11"/>
  <c r="O75" i="11"/>
  <c r="J46" i="11"/>
  <c r="M46" i="11"/>
  <c r="N46" i="11" s="1"/>
  <c r="O54" i="11"/>
  <c r="M115" i="11"/>
  <c r="N115" i="11" s="1"/>
  <c r="J115" i="11"/>
  <c r="J32" i="11"/>
  <c r="M32" i="11"/>
  <c r="N32" i="11" s="1"/>
  <c r="O32" i="11" s="1"/>
  <c r="O105" i="11"/>
  <c r="M28" i="11"/>
  <c r="N28" i="11" s="1"/>
  <c r="J28" i="11"/>
  <c r="O9" i="11"/>
  <c r="M38" i="11"/>
  <c r="N38" i="11" s="1"/>
  <c r="J38" i="11"/>
  <c r="M119" i="11"/>
  <c r="N119" i="11" s="1"/>
  <c r="J119" i="11"/>
  <c r="O155" i="11"/>
  <c r="J24" i="11"/>
  <c r="M24" i="11"/>
  <c r="N24" i="11" s="1"/>
  <c r="M42" i="11"/>
  <c r="N42" i="11" s="1"/>
  <c r="J42" i="11"/>
  <c r="O101" i="11"/>
  <c r="J53" i="11"/>
  <c r="O53" i="11" s="1"/>
  <c r="J74" i="11"/>
  <c r="M108" i="11"/>
  <c r="N108" i="11" s="1"/>
  <c r="O108" i="11" s="1"/>
  <c r="M114" i="11"/>
  <c r="N114" i="11" s="1"/>
  <c r="O114" i="11" s="1"/>
  <c r="M146" i="11"/>
  <c r="N146" i="11" s="1"/>
  <c r="O146" i="11" s="1"/>
  <c r="M165" i="11"/>
  <c r="N165" i="11" s="1"/>
  <c r="O165" i="11" s="1"/>
  <c r="J17" i="11"/>
  <c r="O17" i="11" s="1"/>
  <c r="J33" i="11"/>
  <c r="M39" i="11"/>
  <c r="N39" i="11" s="1"/>
  <c r="O39" i="11" s="1"/>
  <c r="M60" i="11"/>
  <c r="N60" i="11" s="1"/>
  <c r="O60" i="11" s="1"/>
  <c r="J57" i="11"/>
  <c r="O57" i="11" s="1"/>
  <c r="M67" i="11"/>
  <c r="N67" i="11" s="1"/>
  <c r="O67" i="11" s="1"/>
  <c r="M70" i="11"/>
  <c r="N70" i="11" s="1"/>
  <c r="O70" i="11" s="1"/>
  <c r="M83" i="11"/>
  <c r="N83" i="11" s="1"/>
  <c r="O83" i="11" s="1"/>
  <c r="M89" i="11"/>
  <c r="N89" i="11" s="1"/>
  <c r="O89" i="11" s="1"/>
  <c r="J109" i="11"/>
  <c r="O109" i="11" s="1"/>
  <c r="M118" i="11"/>
  <c r="N118" i="11" s="1"/>
  <c r="O118" i="11" s="1"/>
  <c r="N133" i="11"/>
  <c r="O133" i="11" s="1"/>
  <c r="M136" i="11"/>
  <c r="N136" i="11" s="1"/>
  <c r="O136" i="11" s="1"/>
  <c r="J149" i="11"/>
  <c r="O149" i="11" s="1"/>
  <c r="M152" i="11"/>
  <c r="N152" i="11" s="1"/>
  <c r="O152" i="11" s="1"/>
  <c r="J153" i="11"/>
  <c r="O153" i="11" s="1"/>
  <c r="J75" i="11"/>
  <c r="J79" i="11"/>
  <c r="O79" i="11" s="1"/>
  <c r="J96" i="11"/>
  <c r="O96" i="11" s="1"/>
  <c r="J102" i="11"/>
  <c r="J126" i="11"/>
  <c r="O126" i="11" s="1"/>
  <c r="J134" i="11"/>
  <c r="O134" i="11" s="1"/>
  <c r="O157" i="11"/>
  <c r="M16" i="11"/>
  <c r="N16" i="11" s="1"/>
  <c r="O16" i="11" s="1"/>
  <c r="J23" i="11"/>
  <c r="O23" i="11" s="1"/>
  <c r="J37" i="11"/>
  <c r="M62" i="11"/>
  <c r="N62" i="11" s="1"/>
  <c r="O62" i="11" s="1"/>
  <c r="M56" i="11"/>
  <c r="N56" i="11" s="1"/>
  <c r="O56" i="11" s="1"/>
  <c r="J68" i="11"/>
  <c r="O68" i="11" s="1"/>
  <c r="M92" i="11"/>
  <c r="N92" i="11" s="1"/>
  <c r="O92" i="11" s="1"/>
  <c r="J106" i="11"/>
  <c r="O106" i="11" s="1"/>
  <c r="J112" i="11"/>
  <c r="O112" i="11" s="1"/>
  <c r="J116" i="11"/>
  <c r="O116" i="11" s="1"/>
  <c r="J150" i="11"/>
  <c r="O150" i="11" s="1"/>
  <c r="J163" i="11"/>
  <c r="M13" i="11"/>
  <c r="N13" i="11" s="1"/>
  <c r="O13" i="11" s="1"/>
  <c r="M10" i="11"/>
  <c r="N10" i="11" s="1"/>
  <c r="O10" i="11" s="1"/>
  <c r="M59" i="11"/>
  <c r="N59" i="11" s="1"/>
  <c r="O59" i="11" s="1"/>
  <c r="J65" i="11"/>
  <c r="O65" i="11" s="1"/>
  <c r="J72" i="11"/>
  <c r="O72" i="11" s="1"/>
  <c r="J85" i="11"/>
  <c r="O85" i="11" s="1"/>
  <c r="J93" i="11"/>
  <c r="O93" i="11" s="1"/>
  <c r="J123" i="11"/>
  <c r="J154" i="11"/>
  <c r="N163" i="11"/>
  <c r="J167" i="11"/>
  <c r="O167" i="11" s="1"/>
  <c r="J8" i="11"/>
  <c r="J76" i="11"/>
  <c r="J97" i="11"/>
  <c r="O97" i="11" s="1"/>
  <c r="J103" i="11"/>
  <c r="O103" i="11" s="1"/>
  <c r="J129" i="11"/>
  <c r="J160" i="11"/>
  <c r="O160" i="11" s="1"/>
  <c r="O143" i="11"/>
  <c r="J29" i="11"/>
  <c r="J69" i="11"/>
  <c r="J107" i="11"/>
  <c r="J113" i="11"/>
  <c r="J117" i="11"/>
  <c r="O117" i="11" s="1"/>
  <c r="N129" i="11"/>
  <c r="J135" i="11"/>
  <c r="O135" i="11" s="1"/>
  <c r="J145" i="11"/>
  <c r="O145" i="11" s="1"/>
  <c r="J151" i="11"/>
  <c r="O151" i="11" s="1"/>
  <c r="J164" i="11"/>
  <c r="O164" i="11" s="1"/>
  <c r="O156" i="11"/>
  <c r="J43" i="11"/>
  <c r="O43" i="11" s="1"/>
  <c r="M58" i="11"/>
  <c r="J66" i="11"/>
  <c r="O66" i="11" s="1"/>
  <c r="J80" i="11"/>
  <c r="O80" i="11" s="1"/>
  <c r="J88" i="11"/>
  <c r="O88" i="11" s="1"/>
  <c r="J94" i="11"/>
  <c r="J124" i="11"/>
  <c r="J171" i="11"/>
  <c r="O171" i="11" s="1"/>
  <c r="M61" i="11"/>
  <c r="N61" i="11" s="1"/>
  <c r="O61" i="11" s="1"/>
  <c r="N58" i="11"/>
  <c r="O58" i="11" s="1"/>
  <c r="M55" i="11"/>
  <c r="N55" i="11" s="1"/>
  <c r="O55" i="11" s="1"/>
  <c r="J73" i="11"/>
  <c r="J77" i="11"/>
  <c r="O77" i="11" s="1"/>
  <c r="J98" i="11"/>
  <c r="O98" i="11" s="1"/>
  <c r="J104" i="11"/>
  <c r="O104" i="11" s="1"/>
  <c r="J130" i="11"/>
  <c r="J161" i="11"/>
  <c r="O161" i="11" s="1"/>
  <c r="O95" i="11"/>
  <c r="N8" i="11"/>
  <c r="O154" i="11" l="1"/>
  <c r="O113" i="11"/>
  <c r="O107" i="11"/>
  <c r="O29" i="11"/>
  <c r="O124" i="11"/>
  <c r="O130" i="11"/>
  <c r="O123" i="11"/>
  <c r="O102" i="11"/>
  <c r="O69" i="11"/>
  <c r="O73" i="11"/>
  <c r="O74" i="11"/>
  <c r="O37" i="11"/>
  <c r="O33" i="11"/>
  <c r="O115" i="11"/>
  <c r="O42" i="11"/>
  <c r="O8" i="11"/>
  <c r="P5" i="11" s="1"/>
  <c r="O129" i="11"/>
  <c r="O119" i="11"/>
  <c r="O28" i="11"/>
  <c r="O163" i="11"/>
  <c r="O38" i="11"/>
  <c r="O142" i="11"/>
  <c r="O24" i="11"/>
  <c r="O46" i="11"/>
  <c r="P49" i="11" l="1"/>
  <c r="P19" i="11"/>
  <c r="P175" i="11" l="1"/>
  <c r="A173" i="11" l="1"/>
  <c r="A6" i="11" l="1"/>
  <c r="A8" i="11" l="1"/>
  <c r="A9" i="11" l="1"/>
  <c r="A10" i="11" l="1"/>
  <c r="M174" i="11"/>
  <c r="A11" i="11" l="1"/>
  <c r="A12" i="11" l="1"/>
  <c r="P177" i="11"/>
  <c r="P176" i="11"/>
  <c r="A13" i="11" l="1"/>
  <c r="P178" i="11"/>
  <c r="P2" i="11" s="1"/>
  <c r="A14" i="11" l="1"/>
  <c r="A15" i="11" s="1"/>
  <c r="A16" i="11" s="1"/>
  <c r="A17" i="11" s="1"/>
  <c r="A23" i="11" l="1"/>
  <c r="A24" i="11" l="1"/>
  <c r="A25" i="11" s="1"/>
  <c r="A28" i="11" s="1"/>
  <c r="A29" i="11" s="1"/>
  <c r="A32" i="11" s="1"/>
  <c r="A33" i="11" s="1"/>
  <c r="A37" i="11" s="1"/>
  <c r="A38" i="11" s="1"/>
  <c r="A39" i="11" s="1"/>
  <c r="A42" i="11" s="1"/>
  <c r="A43" i="11" s="1"/>
  <c r="A46" i="11" s="1"/>
  <c r="A47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3" i="11" s="1"/>
  <c r="A84" i="11" s="1"/>
  <c r="A85" i="11" s="1"/>
  <c r="A88" i="11" s="1"/>
  <c r="A89" i="11" s="1"/>
  <c r="A92" i="11" s="1"/>
  <c r="A93" i="11" s="1"/>
  <c r="A94" i="11" s="1"/>
  <c r="A95" i="11" s="1"/>
  <c r="A96" i="11" s="1"/>
  <c r="A97" i="11" s="1"/>
  <c r="A98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2" i="11" s="1"/>
  <c r="A113" i="11" s="1"/>
  <c r="A114" i="11" s="1"/>
  <c r="A115" i="11" s="1"/>
  <c r="A116" i="11" s="1"/>
  <c r="A117" i="11" s="1"/>
  <c r="A118" i="11" s="1"/>
  <c r="A119" i="11" s="1"/>
  <c r="A123" i="11" s="1"/>
  <c r="A124" i="11" s="1"/>
  <c r="A125" i="11" s="1"/>
  <c r="A126" i="11" s="1"/>
  <c r="A129" i="11" s="1"/>
  <c r="A130" i="11" s="1"/>
  <c r="A133" i="11" s="1"/>
  <c r="A134" i="11" s="1"/>
  <c r="A135" i="11" s="1"/>
  <c r="A136" i="11" s="1"/>
  <c r="A137" i="11" s="1"/>
  <c r="A141" i="11" s="1"/>
  <c r="A142" i="11" s="1"/>
  <c r="A143" i="11" s="1"/>
  <c r="A144" i="11" s="1"/>
  <c r="A145" i="11" s="1"/>
  <c r="A146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60" i="11" s="1"/>
  <c r="A161" i="11" s="1"/>
  <c r="A162" i="11" s="1"/>
  <c r="A163" i="11" s="1"/>
  <c r="A164" i="11" s="1"/>
  <c r="A165" i="11" s="1"/>
  <c r="A166" i="11" s="1"/>
  <c r="A167" i="11" s="1"/>
  <c r="A171" i="11" s="1"/>
</calcChain>
</file>

<file path=xl/sharedStrings.xml><?xml version="1.0" encoding="utf-8"?>
<sst xmlns="http://schemas.openxmlformats.org/spreadsheetml/2006/main" count="297" uniqueCount="168">
  <si>
    <t>Summary</t>
  </si>
  <si>
    <t>Amount</t>
  </si>
  <si>
    <t>TOTAL ITEM COST</t>
  </si>
  <si>
    <t>EA</t>
  </si>
  <si>
    <t>LF</t>
  </si>
  <si>
    <t>SF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</si>
  <si>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</si>
  <si>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</si>
  <si>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</si>
  <si>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</si>
  <si>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</si>
  <si>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</si>
  <si>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</si>
  <si>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</si>
  <si>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</si>
  <si>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</si>
  <si>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</si>
  <si>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</si>
  <si>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</si>
  <si>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</si>
  <si>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</si>
  <si>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</si>
  <si>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</si>
  <si>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</si>
  <si>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</si>
  <si>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</si>
  <si>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</si>
  <si>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</si>
  <si>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</si>
  <si>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</si>
  <si>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Sub- Division Codes</t>
  </si>
  <si>
    <t>Water Meter</t>
  </si>
  <si>
    <t>02 41 00</t>
  </si>
  <si>
    <t>Demolition Of Existing Items</t>
  </si>
  <si>
    <t>Remove Existing 12" Clay Sanitary Sewer Line</t>
  </si>
  <si>
    <t>Remove Existing 6" Pe Gas Line</t>
  </si>
  <si>
    <t>Remove Existing 6" Pe Gas Line With Sleeve</t>
  </si>
  <si>
    <t>Remove Existing Cip Water Line</t>
  </si>
  <si>
    <t>Remove &amp; Replace Existing 2" Curb Valve, Stockham-Lfb-103</t>
  </si>
  <si>
    <t>Remove Existing Fire Hydrant</t>
  </si>
  <si>
    <t>Remove Existing Oil Fill Port</t>
  </si>
  <si>
    <t>Remove Existing Sanitary Sewer Structures</t>
  </si>
  <si>
    <t>Remove Existing Storm Drain Structure</t>
  </si>
  <si>
    <t>Remove Existing Utility Valve</t>
  </si>
  <si>
    <t>DIV.02 EXISTING CONDITIONS</t>
  </si>
  <si>
    <t>EXCAVATION</t>
  </si>
  <si>
    <t>Water Utilities</t>
  </si>
  <si>
    <t>Excavation For Pipes</t>
  </si>
  <si>
    <t>CY</t>
  </si>
  <si>
    <t>Excavation For Vault</t>
  </si>
  <si>
    <t>Excavation For Water Treatment Chamber</t>
  </si>
  <si>
    <t>Sanitary Utilities</t>
  </si>
  <si>
    <t>Excavation For Structures</t>
  </si>
  <si>
    <t>Storm Utilities</t>
  </si>
  <si>
    <t>BACKFILLING</t>
  </si>
  <si>
    <t>Back Filling For Pipes</t>
  </si>
  <si>
    <t>Back Filling For Vault</t>
  </si>
  <si>
    <t>Back Filling For Water Treatment Chamber</t>
  </si>
  <si>
    <t>Back Filling For Structures</t>
  </si>
  <si>
    <t>DIV.31 EARTHWORK</t>
  </si>
  <si>
    <t>33 10 00</t>
  </si>
  <si>
    <t>Pipes</t>
  </si>
  <si>
    <t>1" Dia Cttk Pipe</t>
  </si>
  <si>
    <t>1-1/4" Dia Cttk Pipe</t>
  </si>
  <si>
    <t>12" Dia, Class-56 Dip Water Main</t>
  </si>
  <si>
    <t>2" Dia Ct Pipe</t>
  </si>
  <si>
    <t>2" Dia Cttk Pipe</t>
  </si>
  <si>
    <t>2" Dia Cttk Pipe With 4" Steel Sleeve</t>
  </si>
  <si>
    <t>4" Dia Pcp Pipe</t>
  </si>
  <si>
    <t>4" Dia Pcptk Pipe</t>
  </si>
  <si>
    <t>6" Dia, Class-56 Dip Water Main</t>
  </si>
  <si>
    <t>8" Dia, Class-56 Dip Water Main</t>
  </si>
  <si>
    <t>Joints &amp; Fittings</t>
  </si>
  <si>
    <t>1" Dia Elbow-Joint-22.5*</t>
  </si>
  <si>
    <t>1" Dia Elbow-Joint-45*</t>
  </si>
  <si>
    <t>1" X 1" X 1" Dia Tee-Joint</t>
  </si>
  <si>
    <t>1-1/4" Dia Elbow-Joint-22.5*</t>
  </si>
  <si>
    <t>1-1/4" Dia Elbow-Joint-45*</t>
  </si>
  <si>
    <t>12" Dia Water Connection</t>
  </si>
  <si>
    <t>2" Dia Elbow-Joint-22.5*</t>
  </si>
  <si>
    <t>2" Dia Elbow-Joint-45*</t>
  </si>
  <si>
    <t>2" X 1" X 1" Dia Tee-Joint</t>
  </si>
  <si>
    <t>2" X 1-1/4" X 1-1/4" Dia Tee-Joint</t>
  </si>
  <si>
    <t>2" X 2" X 1" Dia Tee-Joint</t>
  </si>
  <si>
    <t>2" X 2" X 1-1/4" Dia Tee-Joint</t>
  </si>
  <si>
    <t>2" X 2" X 2" Dia Tee-Joint</t>
  </si>
  <si>
    <t>6" X 8" 3-Way Connection</t>
  </si>
  <si>
    <t>8" Dia Pipe Cap</t>
  </si>
  <si>
    <t>8" X 12 Dia 3-Way Connection</t>
  </si>
  <si>
    <t>Fixtures</t>
  </si>
  <si>
    <t>Fire Hydrant</t>
  </si>
  <si>
    <t>1" Dia Ground Hydrant</t>
  </si>
  <si>
    <t>1" Dia Winterization Dry Well</t>
  </si>
  <si>
    <t>Equipment</t>
  </si>
  <si>
    <t>Bottle Filler With Hi-Low Drinking Fountain</t>
  </si>
  <si>
    <t>Drinking Fountain Dry Well</t>
  </si>
  <si>
    <t>Water Valves</t>
  </si>
  <si>
    <t>1" Dia Plug Valve</t>
  </si>
  <si>
    <t>1-1/4" Dia Plug Valve</t>
  </si>
  <si>
    <t>2" Dia Curb &amp; Property Valve</t>
  </si>
  <si>
    <t>2" Dia Plug Valve</t>
  </si>
  <si>
    <t>2" Dia Property Valve</t>
  </si>
  <si>
    <t>6" Dia Valve-C507/508</t>
  </si>
  <si>
    <t>8" Dia Gate Valve &amp; Access Manhole, C508</t>
  </si>
  <si>
    <t>Meter-RPZ Assembly vault</t>
  </si>
  <si>
    <t>5'-0" X 7'-0" X 7'-9" Precast Structure For Rpz-Meter</t>
  </si>
  <si>
    <t>11-1/2" X 23-1/2" Steel Clear Opening Frame With Plate, Pa Insert Single Leaf Heavy Duty Aluminum Door, Cast-In, With 2-Stainless Steel Penta head Bolts</t>
  </si>
  <si>
    <t>2" Dia Drainage Control Valve, Manufacturer: Fefbco-Lf850</t>
  </si>
  <si>
    <t>2" Dia Reduced Pressure Zone Assembly, Manufacturer: Febco-Lf825Ya</t>
  </si>
  <si>
    <t>2" Dia T.T With Capped Valve</t>
  </si>
  <si>
    <t>2" Dia Union</t>
  </si>
  <si>
    <t>2" Dia Water Meter Outlet Control Valve, Manufacturer: Ultra Pure-Upba-400-P2</t>
  </si>
  <si>
    <t>36" X 30" Pa Insert Single Leaf Heavy Duty Aluminum Door, Cast-In, With 2-Stainless Steel Penta head Bolts</t>
  </si>
  <si>
    <t>Water Quality Treatment Structure</t>
  </si>
  <si>
    <t>13'-0" X 12'-0" X 11'-8" Precast Structure</t>
  </si>
  <si>
    <t>Infiltrator Chamber</t>
  </si>
  <si>
    <t>Domed Mesh Cap</t>
  </si>
  <si>
    <t>Ecopure Biomedia Bed</t>
  </si>
  <si>
    <t>Stone Bed</t>
  </si>
  <si>
    <t>6" Dia PVC Bypass Pipe</t>
  </si>
  <si>
    <t>4" Dia PVC Filter Outlet</t>
  </si>
  <si>
    <t>Manifold Piping</t>
  </si>
  <si>
    <t/>
  </si>
  <si>
    <t>33 30 00</t>
  </si>
  <si>
    <t>Sanitary Sewerage</t>
  </si>
  <si>
    <t>4" Dia Esvp Sewer Line</t>
  </si>
  <si>
    <t>12" Dia Esvp Combined Sewer Line</t>
  </si>
  <si>
    <t>12" Dia Esvp On Concrete Cradle</t>
  </si>
  <si>
    <t>15" Dia Esvp Combined Sewer Line</t>
  </si>
  <si>
    <t>4" Dia Connection To Existing Line</t>
  </si>
  <si>
    <t>4" X 15" 3-Way Connection</t>
  </si>
  <si>
    <t>Structures</t>
  </si>
  <si>
    <t>Adjust Frame &amp; Cover Of Existing Sanitary Sewer Manhole</t>
  </si>
  <si>
    <t>Cb Type-2, Catch Basin, 5'-4" X 4'-10" X 10'-0" Deep Concrete Catch Basin</t>
  </si>
  <si>
    <t>Mh-01, 4'-0" Dia X 16'-0" Deep Sanitary Sewer Manhole</t>
  </si>
  <si>
    <t>Mh-02, 4'-0" Dia X 16'-6" Deep Sanitary Sewer Manhole</t>
  </si>
  <si>
    <t>Mh-03, 5'-0" Dia X 17'-0" Deep Sanitary Sewer Manhole</t>
  </si>
  <si>
    <t>33 40 00</t>
  </si>
  <si>
    <t>Stormwater Utilities</t>
  </si>
  <si>
    <t>6" Dia Pcp Storm Drain Line</t>
  </si>
  <si>
    <t>6" Dia Spcp Storm Drain Line</t>
  </si>
  <si>
    <t>12" Dia Esvp Storm Drain Line</t>
  </si>
  <si>
    <t>12" Dia Pcp Storm Drain Line</t>
  </si>
  <si>
    <t>18" Dia Pcp Storm Drain Line</t>
  </si>
  <si>
    <t>30" Dia Storm Drain Line</t>
  </si>
  <si>
    <t>30" Dia Storm Sewer Stub</t>
  </si>
  <si>
    <t>6" Dia Clean Out</t>
  </si>
  <si>
    <t>Cb Type-1, Round Catch Basin</t>
  </si>
  <si>
    <t>Eb1</t>
  </si>
  <si>
    <t>Mh1, Storm Sewer Manhole</t>
  </si>
  <si>
    <t>Mh2, Storm Sewer Manhole</t>
  </si>
  <si>
    <t>Mh3, Storm Sewer Manhole</t>
  </si>
  <si>
    <t>Mh4, Storm Sewer Manhole</t>
  </si>
  <si>
    <t>Storm Water Chamber</t>
  </si>
  <si>
    <t>Adsplus175 Woven Geotextile Between Foundation Stone &amp; Chamber</t>
  </si>
  <si>
    <t>12" X 12" Top Manifold, Ads N-12</t>
  </si>
  <si>
    <t>12" Dia Bottom Partial Cut End Cap, Part# Mc4500Iepp12B</t>
  </si>
  <si>
    <t>12" Dia Top Partial Cut End Cap, Part# Mc4500Iepp12T</t>
  </si>
  <si>
    <t>24" Dia Bottom Partial Cut End Cap, Part# Mc4500Iepp24B</t>
  </si>
  <si>
    <t>4'-0" Mc-4500 Chamber</t>
  </si>
  <si>
    <t>6" Ads, N-12 Dual Wall Perforated Hdpe Underdrain</t>
  </si>
  <si>
    <t>Flamp On Access Pipe, Part# Mc450024Ramp</t>
  </si>
  <si>
    <t>33 50 00</t>
  </si>
  <si>
    <t>Hydrocarbon Utilities</t>
  </si>
  <si>
    <t>6" Dia Pipe Cap On Existing Gas Pipe</t>
  </si>
  <si>
    <t>DIV.33 UTILITIES</t>
  </si>
  <si>
    <t>City Of New York Parks &amp; Recreation</t>
  </si>
  <si>
    <t>Note: Please verify the drainage structures cost on site developments.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</si>
</sst>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8" fillId="29" borderId="15" applyNumberFormat="0" applyAlignment="0" applyProtection="0"/>
    <xf numFmtId="0" fontId="49" fillId="30" borderId="16" applyNumberFormat="0" applyAlignment="0" applyProtection="0"/>
    <xf numFmtId="0" fontId="50" fillId="30" borderId="15" applyNumberFormat="0" applyAlignment="0" applyProtection="0"/>
    <xf numFmtId="0" fontId="51" fillId="0" borderId="17" applyNumberFormat="0" applyFill="0" applyAlignment="0" applyProtection="0"/>
    <xf numFmtId="0" fontId="52" fillId="31" borderId="18" applyNumberFormat="0" applyAlignment="0" applyProtection="0"/>
    <xf numFmtId="0" fontId="53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60" fillId="0" borderId="0" applyFont="0" applyFill="0" applyBorder="0" applyAlignment="0" applyProtection="0"/>
  </cellStyleXfs>
  <cellXfs count="113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164" fontId="35" fillId="20" borderId="10" xfId="39" applyNumberFormat="1" applyFont="1" applyBorder="1" applyAlignment="1">
      <alignment vertical="center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center"/>
    </xf>
    <xf numFmtId="0" fontId="37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57" fillId="0" borderId="0" xfId="100" applyNumberFormat="1" applyFont="1" applyAlignment="1">
      <alignment horizontal="right" vertical="center"/>
    </xf>
    <xf numFmtId="0" fontId="57" fillId="0" borderId="0" xfId="102" applyFont="1" applyAlignment="1">
      <alignment horizontal="center" vertical="center"/>
    </xf>
    <xf numFmtId="0" fontId="57" fillId="0" borderId="0" xfId="97" applyFont="1" applyAlignment="1">
      <alignment horizontal="center" vertical="center"/>
    </xf>
    <xf numFmtId="1" fontId="57" fillId="0" borderId="0" xfId="98" applyNumberFormat="1" applyFont="1" applyAlignment="1">
      <alignment horizontal="right" vertical="center"/>
    </xf>
    <xf numFmtId="0" fontId="57" fillId="0" borderId="0" xfId="102" applyFont="1" applyAlignment="1">
      <alignment wrapText="1"/>
    </xf>
    <xf numFmtId="0" fontId="40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40" fillId="0" borderId="24" xfId="41" applyFont="1" applyFill="1" applyBorder="1" applyAlignment="1">
      <alignment horizontal="center" vertical="center"/>
    </xf>
    <xf numFmtId="1" fontId="57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7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7" fillId="0" borderId="0" xfId="45" applyFont="1" applyAlignment="1">
      <alignment vertical="center" wrapText="1"/>
    </xf>
    <xf numFmtId="0" fontId="35" fillId="20" borderId="26" xfId="39" applyFont="1" applyBorder="1" applyAlignment="1">
      <alignment vertical="top"/>
    </xf>
    <xf numFmtId="1" fontId="40" fillId="0" borderId="28" xfId="41" applyNumberFormat="1" applyFont="1" applyFill="1" applyBorder="1" applyAlignment="1" applyProtection="1">
      <alignment horizontal="center" vertical="center"/>
    </xf>
    <xf numFmtId="168" fontId="40" fillId="0" borderId="28" xfId="41" applyNumberFormat="1" applyFont="1" applyFill="1" applyBorder="1" applyAlignment="1" applyProtection="1">
      <alignment horizontal="center" vertical="center"/>
    </xf>
    <xf numFmtId="0" fontId="40" fillId="0" borderId="28" xfId="41" applyFont="1" applyFill="1" applyBorder="1" applyAlignment="1">
      <alignment horizontal="center" vertical="center"/>
    </xf>
    <xf numFmtId="170" fontId="40" fillId="0" borderId="28" xfId="41" applyNumberFormat="1" applyFont="1" applyFill="1" applyBorder="1" applyAlignment="1">
      <alignment vertical="center"/>
    </xf>
    <xf numFmtId="173" fontId="40" fillId="0" borderId="28" xfId="103" applyNumberFormat="1" applyFont="1" applyFill="1" applyBorder="1" applyAlignment="1">
      <alignment horizontal="center" vertical="center"/>
    </xf>
    <xf numFmtId="174" fontId="40" fillId="0" borderId="28" xfId="41" applyNumberFormat="1" applyFont="1" applyFill="1" applyBorder="1" applyAlignment="1">
      <alignment horizontal="left" vertical="center"/>
    </xf>
    <xf numFmtId="9" fontId="40" fillId="0" borderId="28" xfId="103" applyFont="1" applyFill="1" applyBorder="1" applyAlignment="1">
      <alignment horizontal="center" vertical="center"/>
    </xf>
    <xf numFmtId="1" fontId="40" fillId="0" borderId="30" xfId="41" applyNumberFormat="1" applyFont="1" applyFill="1" applyBorder="1" applyAlignment="1" applyProtection="1">
      <alignment horizontal="center" vertical="center"/>
    </xf>
    <xf numFmtId="168" fontId="40" fillId="0" borderId="30" xfId="41" applyNumberFormat="1" applyFont="1" applyFill="1" applyBorder="1" applyAlignment="1" applyProtection="1">
      <alignment horizontal="center" vertical="center"/>
    </xf>
    <xf numFmtId="0" fontId="40" fillId="0" borderId="30" xfId="41" applyFont="1" applyFill="1" applyBorder="1" applyAlignment="1">
      <alignment horizontal="center" vertical="center"/>
    </xf>
    <xf numFmtId="170" fontId="40" fillId="0" borderId="30" xfId="41" applyNumberFormat="1" applyFont="1" applyFill="1" applyBorder="1" applyAlignment="1">
      <alignment vertical="center"/>
    </xf>
    <xf numFmtId="169" fontId="40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40" fillId="0" borderId="28" xfId="41" applyNumberFormat="1" applyFont="1" applyFill="1" applyBorder="1" applyAlignment="1">
      <alignment vertical="center"/>
    </xf>
    <xf numFmtId="164" fontId="40" fillId="0" borderId="33" xfId="41" applyNumberFormat="1" applyFont="1" applyFill="1" applyBorder="1" applyAlignment="1">
      <alignment vertical="center"/>
    </xf>
    <xf numFmtId="174" fontId="40" fillId="0" borderId="33" xfId="41" applyNumberFormat="1" applyFont="1" applyFill="1" applyBorder="1" applyAlignment="1">
      <alignment vertical="center"/>
    </xf>
    <xf numFmtId="164" fontId="40" fillId="0" borderId="32" xfId="41" applyNumberFormat="1" applyFont="1" applyFill="1" applyBorder="1" applyAlignment="1">
      <alignment vertical="center"/>
    </xf>
    <xf numFmtId="0" fontId="40" fillId="0" borderId="35" xfId="41" applyFont="1" applyFill="1" applyBorder="1" applyAlignment="1">
      <alignment vertical="top" wrapText="1"/>
    </xf>
    <xf numFmtId="0" fontId="40" fillId="0" borderId="33" xfId="41" applyFont="1" applyFill="1" applyBorder="1" applyAlignment="1">
      <alignment vertical="top" wrapText="1"/>
    </xf>
    <xf numFmtId="0" fontId="40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6" fillId="0" borderId="10" xfId="102" applyFont="1" applyBorder="1" applyAlignment="1">
      <alignment wrapText="1"/>
    </xf>
    <xf numFmtId="0" fontId="35" fillId="20" borderId="11" xfId="39" applyFont="1" applyBorder="1" applyAlignment="1">
      <alignment vertical="top" wrapText="1"/>
    </xf>
    <xf numFmtId="0" fontId="32" fillId="0" borderId="0" xfId="0" applyFont="1" applyAlignment="1">
      <alignment horizontal="justify" vertical="center" wrapText="1"/>
    </xf>
    <xf numFmtId="0" fontId="57" fillId="0" borderId="0" xfId="98" applyFont="1" applyAlignment="1">
      <alignment wrapText="1"/>
    </xf>
    <xf numFmtId="0" fontId="40" fillId="0" borderId="28" xfId="41" applyFont="1" applyFill="1" applyBorder="1" applyAlignment="1">
      <alignment vertical="top" wrapText="1"/>
    </xf>
    <xf numFmtId="0" fontId="40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center" vertical="center"/>
    </xf>
    <xf numFmtId="1" fontId="36" fillId="24" borderId="10" xfId="34" applyNumberFormat="1" applyFont="1" applyFill="1" applyBorder="1" applyAlignment="1" applyProtection="1">
      <alignment horizontal="center" vertical="center" wrapText="1"/>
    </xf>
    <xf numFmtId="2" fontId="36" fillId="24" borderId="10" xfId="34" applyNumberFormat="1" applyFont="1" applyFill="1" applyBorder="1" applyAlignment="1" applyProtection="1">
      <alignment horizontal="center" vertical="center" wrapText="1"/>
    </xf>
    <xf numFmtId="0" fontId="36" fillId="24" borderId="10" xfId="34" applyFont="1" applyFill="1" applyBorder="1" applyAlignment="1" applyProtection="1">
      <alignment horizontal="center" vertical="center" wrapText="1"/>
    </xf>
    <xf numFmtId="170" fontId="36" fillId="24" borderId="10" xfId="34" applyNumberFormat="1" applyFont="1" applyFill="1" applyBorder="1" applyAlignment="1" applyProtection="1">
      <alignment horizontal="center" vertical="center" wrapText="1"/>
    </xf>
    <xf numFmtId="0" fontId="36" fillId="24" borderId="10" xfId="102" applyFont="1" applyFill="1" applyBorder="1" applyAlignment="1">
      <alignment wrapText="1"/>
    </xf>
    <xf numFmtId="0" fontId="58" fillId="0" borderId="26" xfId="0" applyFont="1" applyBorder="1" applyAlignment="1">
      <alignment horizontal="left" vertical="center"/>
    </xf>
    <xf numFmtId="0" fontId="58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5" fillId="20" borderId="25" xfId="39" applyFont="1" applyBorder="1" applyAlignment="1">
      <alignment vertical="top"/>
    </xf>
    <xf numFmtId="1" fontId="35" fillId="20" borderId="26" xfId="39" applyNumberFormat="1" applyFont="1" applyBorder="1" applyAlignment="1">
      <alignment vertical="center"/>
    </xf>
    <xf numFmtId="0" fontId="35" fillId="20" borderId="26" xfId="39" applyFont="1" applyBorder="1" applyAlignment="1">
      <alignment vertical="center"/>
    </xf>
    <xf numFmtId="0" fontId="35" fillId="20" borderId="26" xfId="39" applyFont="1" applyBorder="1" applyAlignment="1">
      <alignment horizontal="center" vertical="center"/>
    </xf>
    <xf numFmtId="170" fontId="35" fillId="20" borderId="26" xfId="39" applyNumberFormat="1" applyFont="1" applyBorder="1" applyAlignment="1">
      <alignment vertical="center"/>
    </xf>
    <xf numFmtId="0" fontId="39" fillId="0" borderId="2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171" fontId="31" fillId="57" borderId="0" xfId="45" applyNumberFormat="1" applyFont="1" applyFill="1" applyAlignment="1">
      <alignment vertical="center"/>
    </xf>
    <xf numFmtId="164" fontId="59" fillId="0" borderId="10" xfId="0" applyNumberFormat="1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8" fillId="0" borderId="25" xfId="0" applyFont="1" applyBorder="1" applyAlignment="1">
      <alignment horizontal="left" vertical="center"/>
    </xf>
    <xf numFmtId="0" fontId="58" fillId="0" borderId="26" xfId="0" applyFont="1" applyBorder="1" applyAlignment="1">
      <alignment horizontal="left" vertical="center"/>
    </xf>
    <xf numFmtId="0" fontId="58" fillId="0" borderId="29" xfId="0" applyFont="1" applyBorder="1" applyAlignment="1">
      <alignment horizontal="left" vertical="center"/>
    </xf>
    <xf numFmtId="0" fontId="58" fillId="0" borderId="36" xfId="0" applyFont="1" applyBorder="1" applyAlignment="1">
      <alignment horizontal="left" vertical="center"/>
    </xf>
    <xf numFmtId="0" fontId="58" fillId="0" borderId="25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14" fontId="58" fillId="0" borderId="25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top"/>
    </xf>
    <xf numFmtId="0" fontId="32" fillId="0" borderId="38" xfId="0" applyFont="1" applyBorder="1" applyAlignment="1">
      <alignment horizontal="left" vertical="top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9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D2" sqref="D2:N2"/>
    </sheetView>
  </sheetViews>
  <sheetFormatPr defaultColWidth="9.6328125" defaultRowHeight="15.6" x14ac:dyDescent="0.25"/>
  <cols>
    <col min="1" max="1" width="7.453125" style="1" customWidth="1"/>
    <col min="2" max="3" width="16.453125" style="1" customWidth="1"/>
    <col min="4" max="4" width="98.1796875" style="71" bestFit="1" customWidth="1"/>
    <col min="5" max="5" width="7.81640625" style="21" bestFit="1" customWidth="1"/>
    <col min="6" max="6" width="11.54296875" style="9" customWidth="1"/>
    <col min="7" max="7" width="20.08984375" style="9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9" customWidth="1"/>
    <col min="15" max="15" width="14.54296875" style="7" bestFit="1" customWidth="1"/>
    <col min="16" max="16" width="15.81640625" style="10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3"/>
    <col min="22" max="16384" width="9.6328125" style="1"/>
  </cols>
  <sheetData>
    <row r="1" spans="1:25" ht="24.6" x14ac:dyDescent="0.25">
      <c r="A1" s="103" t="s">
        <v>7</v>
      </c>
      <c r="B1" s="104"/>
      <c r="C1" s="80"/>
      <c r="D1" s="107" t="s">
        <v>166</v>
      </c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89" t="s">
        <v>0</v>
      </c>
      <c r="P1" s="90" t="s">
        <v>1</v>
      </c>
    </row>
    <row r="2" spans="1:25" ht="24.6" x14ac:dyDescent="0.25">
      <c r="A2" s="103" t="s">
        <v>8</v>
      </c>
      <c r="B2" s="104"/>
      <c r="C2" s="80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2" t="s">
        <v>28</v>
      </c>
      <c r="P2" s="101">
        <f>P178</f>
        <v>1453551.1292564359</v>
      </c>
    </row>
    <row r="3" spans="1:25" ht="24.6" x14ac:dyDescent="0.25">
      <c r="A3" s="105" t="s">
        <v>6</v>
      </c>
      <c r="B3" s="106"/>
      <c r="C3" s="81"/>
      <c r="D3" s="110">
        <v>45039</v>
      </c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02"/>
      <c r="P3" s="102"/>
    </row>
    <row r="4" spans="1:25" s="5" customFormat="1" ht="31.2" x14ac:dyDescent="0.25">
      <c r="A4" s="75" t="s">
        <v>22</v>
      </c>
      <c r="B4" s="75" t="s">
        <v>29</v>
      </c>
      <c r="C4" s="75" t="s">
        <v>30</v>
      </c>
      <c r="D4" s="76" t="s">
        <v>14</v>
      </c>
      <c r="E4" s="75" t="s">
        <v>15</v>
      </c>
      <c r="F4" s="76" t="s">
        <v>16</v>
      </c>
      <c r="G4" s="76" t="s">
        <v>17</v>
      </c>
      <c r="H4" s="77" t="s">
        <v>9</v>
      </c>
      <c r="I4" s="77" t="s">
        <v>11</v>
      </c>
      <c r="J4" s="77" t="s">
        <v>12</v>
      </c>
      <c r="K4" s="77" t="s">
        <v>18</v>
      </c>
      <c r="L4" s="77" t="s">
        <v>19</v>
      </c>
      <c r="M4" s="77" t="s">
        <v>20</v>
      </c>
      <c r="N4" s="78" t="s">
        <v>10</v>
      </c>
      <c r="O4" s="76" t="s">
        <v>2</v>
      </c>
      <c r="P4" s="77" t="s">
        <v>13</v>
      </c>
      <c r="Q4" s="4"/>
      <c r="R4" s="4"/>
      <c r="S4" s="4"/>
      <c r="T4" s="4"/>
      <c r="U4" s="14"/>
      <c r="V4" s="4"/>
      <c r="W4" s="4"/>
      <c r="X4" s="4"/>
      <c r="Y4" s="4"/>
    </row>
    <row r="5" spans="1:25" s="3" customFormat="1" x14ac:dyDescent="0.25">
      <c r="A5" s="84"/>
      <c r="B5" s="43"/>
      <c r="C5" s="43"/>
      <c r="D5" s="66" t="s">
        <v>44</v>
      </c>
      <c r="E5" s="85"/>
      <c r="F5" s="86"/>
      <c r="G5" s="87"/>
      <c r="H5" s="86"/>
      <c r="I5" s="86"/>
      <c r="J5" s="86"/>
      <c r="K5" s="86"/>
      <c r="L5" s="86"/>
      <c r="M5" s="86"/>
      <c r="N5" s="88"/>
      <c r="O5" s="86"/>
      <c r="P5" s="8">
        <f>SUM(O7:O18)</f>
        <v>34057.038399999998</v>
      </c>
      <c r="Q5" s="2"/>
      <c r="R5" s="2"/>
      <c r="U5" s="15"/>
    </row>
    <row r="6" spans="1:25" s="3" customFormat="1" x14ac:dyDescent="0.25">
      <c r="A6" s="34" t="str">
        <f>IF(H6&lt;&gt;"",1+MAX($A5:A$172),"")</f>
        <v/>
      </c>
      <c r="B6" s="64"/>
      <c r="C6" s="72"/>
      <c r="D6" s="67"/>
      <c r="E6" s="16"/>
      <c r="F6" s="17"/>
      <c r="G6" s="22"/>
      <c r="H6" s="18"/>
      <c r="I6" s="18"/>
      <c r="J6" s="18"/>
      <c r="K6" s="18"/>
      <c r="L6" s="18"/>
      <c r="M6" s="18"/>
      <c r="N6" s="91" t="s">
        <v>21</v>
      </c>
      <c r="O6" s="30">
        <v>88</v>
      </c>
      <c r="P6" s="56"/>
      <c r="Q6" s="2"/>
      <c r="R6" s="2"/>
      <c r="U6" s="15"/>
    </row>
    <row r="7" spans="1:25" s="41" customFormat="1" x14ac:dyDescent="0.3">
      <c r="A7" s="34" t="str">
        <f>IF(H7&lt;&gt;"",1+MAX($A$6:A6),"")</f>
        <v/>
      </c>
      <c r="B7" s="83"/>
      <c r="C7" s="73" t="s">
        <v>32</v>
      </c>
      <c r="D7" s="79" t="s">
        <v>33</v>
      </c>
      <c r="E7" s="36"/>
      <c r="F7" s="37"/>
      <c r="G7" s="38"/>
      <c r="H7" s="39"/>
      <c r="I7" s="20"/>
      <c r="J7" s="20"/>
      <c r="K7" s="32"/>
      <c r="L7" s="20"/>
      <c r="M7" s="33"/>
      <c r="N7" s="12"/>
      <c r="O7" s="12"/>
      <c r="P7" s="56"/>
      <c r="Q7" s="40"/>
      <c r="R7" s="40"/>
      <c r="U7" s="42"/>
    </row>
    <row r="8" spans="1:25" s="41" customFormat="1" x14ac:dyDescent="0.3">
      <c r="A8" s="34">
        <f>IF(H8&lt;&gt;"",1+MAX($A$6:A7),"")</f>
        <v>1</v>
      </c>
      <c r="B8" s="83"/>
      <c r="C8" s="73"/>
      <c r="D8" s="28" t="s">
        <v>34</v>
      </c>
      <c r="E8" s="36">
        <v>876.34</v>
      </c>
      <c r="F8" s="37">
        <v>0</v>
      </c>
      <c r="G8" s="38">
        <f t="shared" ref="G8:G17" si="0">(1+F8)*E8</f>
        <v>876.34</v>
      </c>
      <c r="H8" s="39" t="s">
        <v>4</v>
      </c>
      <c r="I8" s="100">
        <v>0</v>
      </c>
      <c r="J8" s="100">
        <f t="shared" ref="J8" si="1">I8*G8</f>
        <v>0</v>
      </c>
      <c r="K8" s="32">
        <v>0.12</v>
      </c>
      <c r="L8" s="20">
        <f>$O$6</f>
        <v>88</v>
      </c>
      <c r="M8" s="33">
        <f t="shared" ref="M8" si="2">K8*G8</f>
        <v>105.16079999999999</v>
      </c>
      <c r="N8" s="12">
        <f t="shared" ref="N8" si="3">M8*L8</f>
        <v>9254.1503999999986</v>
      </c>
      <c r="O8" s="12">
        <f t="shared" ref="O8" si="4">N8+J8</f>
        <v>9254.1503999999986</v>
      </c>
      <c r="P8" s="56"/>
      <c r="Q8" s="40"/>
      <c r="R8" s="40"/>
      <c r="U8" s="42"/>
    </row>
    <row r="9" spans="1:25" s="41" customFormat="1" x14ac:dyDescent="0.3">
      <c r="A9" s="34">
        <f>IF(H9&lt;&gt;"",1+MAX($A$6:A8),"")</f>
        <v>2</v>
      </c>
      <c r="B9" s="83"/>
      <c r="C9" s="73"/>
      <c r="D9" s="28" t="s">
        <v>35</v>
      </c>
      <c r="E9" s="36">
        <v>113.9</v>
      </c>
      <c r="F9" s="37">
        <v>0</v>
      </c>
      <c r="G9" s="38">
        <f t="shared" si="0"/>
        <v>113.9</v>
      </c>
      <c r="H9" s="39" t="s">
        <v>4</v>
      </c>
      <c r="I9" s="100">
        <v>0</v>
      </c>
      <c r="J9" s="100">
        <f t="shared" ref="J9:J17" si="5">I9*G9</f>
        <v>0</v>
      </c>
      <c r="K9" s="32">
        <v>0.1</v>
      </c>
      <c r="L9" s="20">
        <f t="shared" ref="L9:L17" si="6">$O$6</f>
        <v>88</v>
      </c>
      <c r="M9" s="33">
        <f t="shared" ref="M9:M17" si="7">K9*G9</f>
        <v>11.39</v>
      </c>
      <c r="N9" s="12">
        <f t="shared" ref="N9:N17" si="8">M9*L9</f>
        <v>1002.32</v>
      </c>
      <c r="O9" s="12">
        <f t="shared" ref="O9:O17" si="9">N9+J9</f>
        <v>1002.32</v>
      </c>
      <c r="P9" s="56"/>
      <c r="Q9" s="40"/>
      <c r="R9" s="40"/>
      <c r="U9" s="42"/>
    </row>
    <row r="10" spans="1:25" s="41" customFormat="1" x14ac:dyDescent="0.3">
      <c r="A10" s="34">
        <f>IF(H10&lt;&gt;"",1+MAX($A$6:A9),"")</f>
        <v>3</v>
      </c>
      <c r="B10" s="83"/>
      <c r="C10" s="73"/>
      <c r="D10" s="28" t="s">
        <v>36</v>
      </c>
      <c r="E10" s="36">
        <v>817.67</v>
      </c>
      <c r="F10" s="37">
        <v>0</v>
      </c>
      <c r="G10" s="38">
        <f t="shared" si="0"/>
        <v>817.67</v>
      </c>
      <c r="H10" s="39" t="s">
        <v>4</v>
      </c>
      <c r="I10" s="100">
        <v>0</v>
      </c>
      <c r="J10" s="100">
        <f t="shared" si="5"/>
        <v>0</v>
      </c>
      <c r="K10" s="32">
        <v>0.1</v>
      </c>
      <c r="L10" s="20">
        <f t="shared" si="6"/>
        <v>88</v>
      </c>
      <c r="M10" s="33">
        <f t="shared" si="7"/>
        <v>81.766999999999996</v>
      </c>
      <c r="N10" s="12">
        <f t="shared" si="8"/>
        <v>7195.4959999999992</v>
      </c>
      <c r="O10" s="12">
        <f t="shared" si="9"/>
        <v>7195.4959999999992</v>
      </c>
      <c r="P10" s="56"/>
      <c r="Q10" s="40"/>
      <c r="R10" s="40"/>
      <c r="U10" s="42"/>
    </row>
    <row r="11" spans="1:25" s="41" customFormat="1" x14ac:dyDescent="0.3">
      <c r="A11" s="34">
        <f>IF(H11&lt;&gt;"",1+MAX($A$6:A10),"")</f>
        <v>4</v>
      </c>
      <c r="B11" s="83"/>
      <c r="C11" s="73"/>
      <c r="D11" s="28" t="s">
        <v>37</v>
      </c>
      <c r="E11" s="36">
        <v>962.54</v>
      </c>
      <c r="F11" s="37">
        <v>0</v>
      </c>
      <c r="G11" s="38">
        <f t="shared" si="0"/>
        <v>962.54</v>
      </c>
      <c r="H11" s="39" t="s">
        <v>4</v>
      </c>
      <c r="I11" s="100">
        <v>0</v>
      </c>
      <c r="J11" s="100">
        <f t="shared" si="5"/>
        <v>0</v>
      </c>
      <c r="K11" s="32">
        <v>0.1</v>
      </c>
      <c r="L11" s="20">
        <f t="shared" si="6"/>
        <v>88</v>
      </c>
      <c r="M11" s="33">
        <f t="shared" si="7"/>
        <v>96.254000000000005</v>
      </c>
      <c r="N11" s="12">
        <f t="shared" si="8"/>
        <v>8470.3520000000008</v>
      </c>
      <c r="O11" s="12">
        <f t="shared" si="9"/>
        <v>8470.3520000000008</v>
      </c>
      <c r="P11" s="56"/>
      <c r="Q11" s="40"/>
      <c r="R11" s="40"/>
      <c r="U11" s="42"/>
    </row>
    <row r="12" spans="1:25" s="41" customFormat="1" x14ac:dyDescent="0.3">
      <c r="A12" s="34">
        <f>IF(H12&lt;&gt;"",1+MAX($A$6:A11),"")</f>
        <v>5</v>
      </c>
      <c r="B12" s="83"/>
      <c r="C12" s="73"/>
      <c r="D12" s="28" t="s">
        <v>38</v>
      </c>
      <c r="E12" s="36">
        <v>1</v>
      </c>
      <c r="F12" s="37">
        <v>0</v>
      </c>
      <c r="G12" s="38">
        <f t="shared" si="0"/>
        <v>1</v>
      </c>
      <c r="H12" s="39" t="s">
        <v>3</v>
      </c>
      <c r="I12" s="100">
        <v>0</v>
      </c>
      <c r="J12" s="100">
        <f t="shared" si="5"/>
        <v>0</v>
      </c>
      <c r="K12" s="32">
        <v>2.44</v>
      </c>
      <c r="L12" s="20">
        <f t="shared" si="6"/>
        <v>88</v>
      </c>
      <c r="M12" s="33">
        <f t="shared" si="7"/>
        <v>2.44</v>
      </c>
      <c r="N12" s="12">
        <f t="shared" si="8"/>
        <v>214.72</v>
      </c>
      <c r="O12" s="12">
        <f t="shared" si="9"/>
        <v>214.72</v>
      </c>
      <c r="P12" s="56"/>
      <c r="Q12" s="40"/>
      <c r="R12" s="40"/>
      <c r="U12" s="42"/>
    </row>
    <row r="13" spans="1:25" s="41" customFormat="1" x14ac:dyDescent="0.3">
      <c r="A13" s="34">
        <f>IF(H13&lt;&gt;"",1+MAX($A$6:A12),"")</f>
        <v>6</v>
      </c>
      <c r="B13" s="83"/>
      <c r="C13" s="73"/>
      <c r="D13" s="28" t="s">
        <v>39</v>
      </c>
      <c r="E13" s="36">
        <v>2</v>
      </c>
      <c r="F13" s="37">
        <v>0</v>
      </c>
      <c r="G13" s="38">
        <f t="shared" si="0"/>
        <v>2</v>
      </c>
      <c r="H13" s="39" t="s">
        <v>3</v>
      </c>
      <c r="I13" s="100">
        <v>0</v>
      </c>
      <c r="J13" s="100">
        <f t="shared" si="5"/>
        <v>0</v>
      </c>
      <c r="K13" s="32">
        <v>6</v>
      </c>
      <c r="L13" s="20">
        <f t="shared" si="6"/>
        <v>88</v>
      </c>
      <c r="M13" s="33">
        <f t="shared" si="7"/>
        <v>12</v>
      </c>
      <c r="N13" s="12">
        <f t="shared" si="8"/>
        <v>1056</v>
      </c>
      <c r="O13" s="12">
        <f t="shared" si="9"/>
        <v>1056</v>
      </c>
      <c r="P13" s="56"/>
      <c r="Q13" s="40"/>
      <c r="R13" s="40"/>
      <c r="U13" s="42"/>
    </row>
    <row r="14" spans="1:25" s="41" customFormat="1" x14ac:dyDescent="0.3">
      <c r="A14" s="34">
        <f>IF(H14&lt;&gt;"",1+MAX($A$6:A13),"")</f>
        <v>7</v>
      </c>
      <c r="B14" s="83"/>
      <c r="C14" s="73"/>
      <c r="D14" s="28" t="s">
        <v>40</v>
      </c>
      <c r="E14" s="36">
        <v>1</v>
      </c>
      <c r="F14" s="37">
        <v>0</v>
      </c>
      <c r="G14" s="38">
        <f t="shared" si="0"/>
        <v>1</v>
      </c>
      <c r="H14" s="39" t="s">
        <v>3</v>
      </c>
      <c r="I14" s="100">
        <v>0</v>
      </c>
      <c r="J14" s="100">
        <f t="shared" si="5"/>
        <v>0</v>
      </c>
      <c r="K14" s="32">
        <v>4</v>
      </c>
      <c r="L14" s="20">
        <f t="shared" si="6"/>
        <v>88</v>
      </c>
      <c r="M14" s="33">
        <f t="shared" si="7"/>
        <v>4</v>
      </c>
      <c r="N14" s="12">
        <f t="shared" si="8"/>
        <v>352</v>
      </c>
      <c r="O14" s="12">
        <f t="shared" si="9"/>
        <v>352</v>
      </c>
      <c r="P14" s="56"/>
      <c r="Q14" s="40"/>
      <c r="R14" s="40"/>
      <c r="U14" s="42"/>
    </row>
    <row r="15" spans="1:25" s="41" customFormat="1" x14ac:dyDescent="0.3">
      <c r="A15" s="34">
        <f>IF(H15&lt;&gt;"",1+MAX($A$6:A14),"")</f>
        <v>8</v>
      </c>
      <c r="B15" s="83"/>
      <c r="C15" s="73"/>
      <c r="D15" s="28" t="s">
        <v>41</v>
      </c>
      <c r="E15" s="36">
        <v>11</v>
      </c>
      <c r="F15" s="37">
        <v>0</v>
      </c>
      <c r="G15" s="38">
        <f t="shared" si="0"/>
        <v>11</v>
      </c>
      <c r="H15" s="39" t="s">
        <v>3</v>
      </c>
      <c r="I15" s="100">
        <v>0</v>
      </c>
      <c r="J15" s="100">
        <f t="shared" si="5"/>
        <v>0</v>
      </c>
      <c r="K15" s="32">
        <v>6</v>
      </c>
      <c r="L15" s="20">
        <f t="shared" si="6"/>
        <v>88</v>
      </c>
      <c r="M15" s="33">
        <f t="shared" si="7"/>
        <v>66</v>
      </c>
      <c r="N15" s="12">
        <f t="shared" si="8"/>
        <v>5808</v>
      </c>
      <c r="O15" s="12">
        <f t="shared" si="9"/>
        <v>5808</v>
      </c>
      <c r="P15" s="56"/>
      <c r="Q15" s="40"/>
      <c r="R15" s="40"/>
      <c r="U15" s="42"/>
    </row>
    <row r="16" spans="1:25" s="41" customFormat="1" x14ac:dyDescent="0.3">
      <c r="A16" s="34">
        <f>IF(H16&lt;&gt;"",1+MAX($A$6:A15),"")</f>
        <v>9</v>
      </c>
      <c r="B16" s="83"/>
      <c r="C16" s="73"/>
      <c r="D16" s="28" t="s">
        <v>42</v>
      </c>
      <c r="E16" s="36">
        <v>1</v>
      </c>
      <c r="F16" s="37">
        <v>0</v>
      </c>
      <c r="G16" s="38">
        <f t="shared" si="0"/>
        <v>1</v>
      </c>
      <c r="H16" s="39" t="s">
        <v>3</v>
      </c>
      <c r="I16" s="100">
        <v>0</v>
      </c>
      <c r="J16" s="100">
        <f t="shared" si="5"/>
        <v>0</v>
      </c>
      <c r="K16" s="32">
        <v>6</v>
      </c>
      <c r="L16" s="20">
        <f t="shared" si="6"/>
        <v>88</v>
      </c>
      <c r="M16" s="33">
        <f t="shared" si="7"/>
        <v>6</v>
      </c>
      <c r="N16" s="12">
        <f t="shared" si="8"/>
        <v>528</v>
      </c>
      <c r="O16" s="12">
        <f t="shared" si="9"/>
        <v>528</v>
      </c>
      <c r="P16" s="56"/>
      <c r="Q16" s="40"/>
      <c r="R16" s="40"/>
      <c r="U16" s="42"/>
    </row>
    <row r="17" spans="1:21" s="41" customFormat="1" x14ac:dyDescent="0.3">
      <c r="A17" s="34">
        <f>IF(H17&lt;&gt;"",1+MAX($A$6:A16),"")</f>
        <v>10</v>
      </c>
      <c r="B17" s="83"/>
      <c r="C17" s="73"/>
      <c r="D17" s="28" t="s">
        <v>43</v>
      </c>
      <c r="E17" s="36">
        <v>1</v>
      </c>
      <c r="F17" s="37">
        <v>0</v>
      </c>
      <c r="G17" s="38">
        <f t="shared" si="0"/>
        <v>1</v>
      </c>
      <c r="H17" s="39" t="s">
        <v>3</v>
      </c>
      <c r="I17" s="100">
        <v>0</v>
      </c>
      <c r="J17" s="100">
        <f t="shared" si="5"/>
        <v>0</v>
      </c>
      <c r="K17" s="32">
        <v>2</v>
      </c>
      <c r="L17" s="20">
        <f t="shared" si="6"/>
        <v>88</v>
      </c>
      <c r="M17" s="33">
        <f t="shared" si="7"/>
        <v>2</v>
      </c>
      <c r="N17" s="12">
        <f t="shared" si="8"/>
        <v>176</v>
      </c>
      <c r="O17" s="12">
        <f t="shared" si="9"/>
        <v>176</v>
      </c>
      <c r="P17" s="56"/>
      <c r="Q17" s="40"/>
      <c r="R17" s="40"/>
      <c r="U17" s="42"/>
    </row>
    <row r="18" spans="1:21" s="41" customFormat="1" x14ac:dyDescent="0.3">
      <c r="A18" s="34" t="str">
        <f>IF(H18&lt;&gt;"",1+MAX($A$6:A17),"")</f>
        <v/>
      </c>
      <c r="B18" s="83"/>
      <c r="C18" s="73"/>
      <c r="D18" s="28"/>
      <c r="E18" s="36"/>
      <c r="F18" s="37"/>
      <c r="G18" s="38"/>
      <c r="H18" s="39"/>
      <c r="I18" s="20"/>
      <c r="J18" s="20"/>
      <c r="K18" s="32"/>
      <c r="L18" s="20"/>
      <c r="M18" s="33"/>
      <c r="N18" s="12"/>
      <c r="O18" s="12"/>
      <c r="P18" s="56"/>
      <c r="Q18" s="40"/>
      <c r="R18" s="40"/>
      <c r="U18" s="42"/>
    </row>
    <row r="19" spans="1:21" s="3" customFormat="1" x14ac:dyDescent="0.25">
      <c r="A19" s="84"/>
      <c r="B19" s="43"/>
      <c r="C19" s="43"/>
      <c r="D19" s="66" t="s">
        <v>59</v>
      </c>
      <c r="E19" s="85"/>
      <c r="F19" s="86"/>
      <c r="G19" s="87"/>
      <c r="H19" s="86"/>
      <c r="I19" s="86"/>
      <c r="J19" s="86"/>
      <c r="K19" s="86"/>
      <c r="L19" s="86"/>
      <c r="M19" s="86"/>
      <c r="N19" s="88"/>
      <c r="O19" s="86"/>
      <c r="P19" s="8">
        <f>SUM(O22:O48)</f>
        <v>347226.55277037044</v>
      </c>
      <c r="Q19" s="2"/>
      <c r="R19" s="2"/>
      <c r="U19" s="15"/>
    </row>
    <row r="20" spans="1:21" s="3" customFormat="1" x14ac:dyDescent="0.25">
      <c r="A20" s="34" t="str">
        <f>IF(H20&lt;&gt;"",1+MAX($A$6:A19),"")</f>
        <v/>
      </c>
      <c r="B20" s="64"/>
      <c r="C20" s="72"/>
      <c r="D20" s="67"/>
      <c r="E20" s="16"/>
      <c r="F20" s="17"/>
      <c r="G20" s="22"/>
      <c r="H20" s="18"/>
      <c r="I20" s="18"/>
      <c r="J20" s="18"/>
      <c r="K20" s="18"/>
      <c r="L20" s="18"/>
      <c r="M20" s="18"/>
      <c r="N20" s="91" t="s">
        <v>21</v>
      </c>
      <c r="O20" s="30">
        <v>88</v>
      </c>
      <c r="P20" s="56"/>
      <c r="Q20" s="2"/>
      <c r="R20" s="2"/>
      <c r="U20" s="15"/>
    </row>
    <row r="21" spans="1:21" s="41" customFormat="1" x14ac:dyDescent="0.3">
      <c r="A21" s="34" t="str">
        <f>IF(H21&lt;&gt;"",1+MAX($A$6:A20),"")</f>
        <v/>
      </c>
      <c r="B21" s="83"/>
      <c r="C21" s="73"/>
      <c r="D21" s="79" t="s">
        <v>45</v>
      </c>
      <c r="E21" s="36"/>
      <c r="F21" s="37"/>
      <c r="G21" s="38"/>
      <c r="H21" s="39"/>
      <c r="I21" s="20"/>
      <c r="J21" s="20"/>
      <c r="K21" s="32"/>
      <c r="L21" s="20"/>
      <c r="M21" s="33"/>
      <c r="N21" s="12"/>
      <c r="O21" s="12"/>
      <c r="P21" s="56"/>
      <c r="Q21" s="40"/>
      <c r="R21" s="40"/>
      <c r="U21" s="42"/>
    </row>
    <row r="22" spans="1:21" s="41" customFormat="1" x14ac:dyDescent="0.3">
      <c r="A22" s="34" t="str">
        <f>IF(H22&lt;&gt;"",1+MAX($A$6:A21),"")</f>
        <v/>
      </c>
      <c r="B22" s="83"/>
      <c r="C22" s="73"/>
      <c r="D22" s="65" t="s">
        <v>46</v>
      </c>
      <c r="E22" s="36"/>
      <c r="F22" s="37"/>
      <c r="G22" s="38"/>
      <c r="H22" s="39"/>
      <c r="I22" s="20"/>
      <c r="J22" s="20"/>
      <c r="K22" s="32"/>
      <c r="L22" s="20"/>
      <c r="M22" s="33"/>
      <c r="N22" s="12"/>
      <c r="O22" s="12"/>
      <c r="P22" s="56"/>
      <c r="Q22" s="40"/>
      <c r="R22" s="40"/>
      <c r="U22" s="42"/>
    </row>
    <row r="23" spans="1:21" s="41" customFormat="1" x14ac:dyDescent="0.3">
      <c r="A23" s="34">
        <f>IF(H23&lt;&gt;"",1+MAX($A$6:A22),"")</f>
        <v>11</v>
      </c>
      <c r="B23" s="83"/>
      <c r="C23" s="73"/>
      <c r="D23" s="28" t="s">
        <v>47</v>
      </c>
      <c r="E23" s="36">
        <f>(2797*3*5)/27</f>
        <v>1553.8888888888889</v>
      </c>
      <c r="F23" s="37">
        <v>0</v>
      </c>
      <c r="G23" s="38">
        <f>(1+F23)*E23</f>
        <v>1553.8888888888889</v>
      </c>
      <c r="H23" s="39" t="s">
        <v>48</v>
      </c>
      <c r="I23" s="100">
        <v>0</v>
      </c>
      <c r="J23" s="100">
        <f t="shared" ref="J23" si="10">I23*G23</f>
        <v>0</v>
      </c>
      <c r="K23" s="32">
        <v>0.74299999999999999</v>
      </c>
      <c r="L23" s="20">
        <f>$O$20</f>
        <v>88</v>
      </c>
      <c r="M23" s="33">
        <f t="shared" ref="M23" si="11">K23*G23</f>
        <v>1154.5394444444444</v>
      </c>
      <c r="N23" s="12">
        <f t="shared" ref="N23" si="12">M23*L23</f>
        <v>101599.47111111111</v>
      </c>
      <c r="O23" s="12">
        <f t="shared" ref="O23" si="13">N23+J23</f>
        <v>101599.47111111111</v>
      </c>
      <c r="P23" s="56"/>
      <c r="Q23" s="40"/>
      <c r="R23" s="40"/>
      <c r="U23" s="42"/>
    </row>
    <row r="24" spans="1:21" s="41" customFormat="1" x14ac:dyDescent="0.3">
      <c r="A24" s="34">
        <f>IF(H24&lt;&gt;"",1+MAX($A$6:A23),"")</f>
        <v>12</v>
      </c>
      <c r="B24" s="83"/>
      <c r="C24" s="73"/>
      <c r="D24" s="28" t="s">
        <v>49</v>
      </c>
      <c r="E24" s="36">
        <f>(6*8*8)/27</f>
        <v>14.222222222222221</v>
      </c>
      <c r="F24" s="37">
        <v>0</v>
      </c>
      <c r="G24" s="38">
        <f>(1+F24)*E24</f>
        <v>14.222222222222221</v>
      </c>
      <c r="H24" s="39" t="s">
        <v>48</v>
      </c>
      <c r="I24" s="100">
        <v>0</v>
      </c>
      <c r="J24" s="100">
        <f t="shared" ref="J24:J25" si="14">I24*G24</f>
        <v>0</v>
      </c>
      <c r="K24" s="32">
        <v>0.74299999999999999</v>
      </c>
      <c r="L24" s="20">
        <f t="shared" ref="L24:L25" si="15">$O$20</f>
        <v>88</v>
      </c>
      <c r="M24" s="33">
        <f t="shared" ref="M24:M25" si="16">K24*G24</f>
        <v>10.56711111111111</v>
      </c>
      <c r="N24" s="12">
        <f t="shared" ref="N24:N25" si="17">M24*L24</f>
        <v>929.90577777777776</v>
      </c>
      <c r="O24" s="12">
        <f t="shared" ref="O24:O25" si="18">N24+J24</f>
        <v>929.90577777777776</v>
      </c>
      <c r="P24" s="56"/>
      <c r="Q24" s="40"/>
      <c r="R24" s="40"/>
      <c r="U24" s="42"/>
    </row>
    <row r="25" spans="1:21" s="41" customFormat="1" x14ac:dyDescent="0.3">
      <c r="A25" s="34">
        <f>IF(H25&lt;&gt;"",1+MAX($A$6:A24),"")</f>
        <v>13</v>
      </c>
      <c r="B25" s="83"/>
      <c r="C25" s="73"/>
      <c r="D25" s="28" t="s">
        <v>50</v>
      </c>
      <c r="E25" s="36">
        <f>(14*13*12)/27</f>
        <v>80.888888888888886</v>
      </c>
      <c r="F25" s="37">
        <v>0</v>
      </c>
      <c r="G25" s="38">
        <f>(1+F25)*E25</f>
        <v>80.888888888888886</v>
      </c>
      <c r="H25" s="39" t="s">
        <v>48</v>
      </c>
      <c r="I25" s="100">
        <v>0</v>
      </c>
      <c r="J25" s="100">
        <f t="shared" si="14"/>
        <v>0</v>
      </c>
      <c r="K25" s="32">
        <v>0.74299999999999999</v>
      </c>
      <c r="L25" s="20">
        <f t="shared" si="15"/>
        <v>88</v>
      </c>
      <c r="M25" s="33">
        <f t="shared" si="16"/>
        <v>60.100444444444442</v>
      </c>
      <c r="N25" s="12">
        <f t="shared" si="17"/>
        <v>5288.8391111111105</v>
      </c>
      <c r="O25" s="12">
        <f t="shared" si="18"/>
        <v>5288.8391111111105</v>
      </c>
      <c r="P25" s="56"/>
      <c r="Q25" s="40"/>
      <c r="R25" s="40"/>
      <c r="U25" s="42"/>
    </row>
    <row r="26" spans="1:21" s="41" customFormat="1" x14ac:dyDescent="0.3">
      <c r="A26" s="34" t="str">
        <f>IF(H26&lt;&gt;"",1+MAX($A$6:A25),"")</f>
        <v/>
      </c>
      <c r="B26" s="83"/>
      <c r="C26" s="73"/>
      <c r="D26" s="28"/>
      <c r="E26" s="36"/>
      <c r="F26" s="37"/>
      <c r="G26" s="38"/>
      <c r="H26" s="39"/>
      <c r="I26" s="20"/>
      <c r="J26" s="20"/>
      <c r="K26" s="32"/>
      <c r="L26" s="20"/>
      <c r="M26" s="33"/>
      <c r="N26" s="12"/>
      <c r="O26" s="12"/>
      <c r="P26" s="56"/>
      <c r="Q26" s="40"/>
      <c r="R26" s="40"/>
      <c r="U26" s="42"/>
    </row>
    <row r="27" spans="1:21" s="41" customFormat="1" x14ac:dyDescent="0.3">
      <c r="A27" s="34" t="str">
        <f>IF(H27&lt;&gt;"",1+MAX($A$6:A26),"")</f>
        <v/>
      </c>
      <c r="B27" s="83"/>
      <c r="C27" s="73"/>
      <c r="D27" s="65" t="s">
        <v>51</v>
      </c>
      <c r="E27" s="36"/>
      <c r="F27" s="37"/>
      <c r="G27" s="38"/>
      <c r="H27" s="39"/>
      <c r="I27" s="20"/>
      <c r="J27" s="20"/>
      <c r="K27" s="32"/>
      <c r="L27" s="20"/>
      <c r="M27" s="33"/>
      <c r="N27" s="12"/>
      <c r="O27" s="12"/>
      <c r="P27" s="56"/>
      <c r="Q27" s="40"/>
      <c r="R27" s="40"/>
      <c r="U27" s="42"/>
    </row>
    <row r="28" spans="1:21" s="41" customFormat="1" x14ac:dyDescent="0.3">
      <c r="A28" s="34">
        <f>IF(H28&lt;&gt;"",1+MAX($A$6:A27),"")</f>
        <v>14</v>
      </c>
      <c r="B28" s="83"/>
      <c r="C28" s="73"/>
      <c r="D28" s="28" t="s">
        <v>47</v>
      </c>
      <c r="E28" s="36">
        <f>(217*2*14)/27</f>
        <v>225.03703703703704</v>
      </c>
      <c r="F28" s="37">
        <v>0</v>
      </c>
      <c r="G28" s="38">
        <f>(1+F28)*E28</f>
        <v>225.03703703703704</v>
      </c>
      <c r="H28" s="39" t="s">
        <v>48</v>
      </c>
      <c r="I28" s="100">
        <v>0</v>
      </c>
      <c r="J28" s="100">
        <f t="shared" ref="J28:J29" si="19">I28*G28</f>
        <v>0</v>
      </c>
      <c r="K28" s="32">
        <v>0.74299999999999999</v>
      </c>
      <c r="L28" s="20">
        <f t="shared" ref="L28:L29" si="20">$O$20</f>
        <v>88</v>
      </c>
      <c r="M28" s="33">
        <f t="shared" ref="M28:M29" si="21">K28*G28</f>
        <v>167.20251851851853</v>
      </c>
      <c r="N28" s="12">
        <f t="shared" ref="N28:N29" si="22">M28*L28</f>
        <v>14713.82162962963</v>
      </c>
      <c r="O28" s="12">
        <f t="shared" ref="O28:O29" si="23">N28+J28</f>
        <v>14713.82162962963</v>
      </c>
      <c r="P28" s="56"/>
      <c r="Q28" s="40"/>
      <c r="R28" s="40"/>
      <c r="U28" s="42"/>
    </row>
    <row r="29" spans="1:21" s="41" customFormat="1" x14ac:dyDescent="0.3">
      <c r="A29" s="34">
        <f>IF(H29&lt;&gt;"",1+MAX($A$6:A28),"")</f>
        <v>15</v>
      </c>
      <c r="B29" s="83"/>
      <c r="C29" s="73"/>
      <c r="D29" s="28" t="s">
        <v>52</v>
      </c>
      <c r="E29" s="36">
        <v>30</v>
      </c>
      <c r="F29" s="37">
        <v>0</v>
      </c>
      <c r="G29" s="38">
        <f>(1+F29)*E29</f>
        <v>30</v>
      </c>
      <c r="H29" s="39" t="s">
        <v>48</v>
      </c>
      <c r="I29" s="100">
        <v>0</v>
      </c>
      <c r="J29" s="100">
        <f t="shared" si="19"/>
        <v>0</v>
      </c>
      <c r="K29" s="32">
        <v>0.74299999999999999</v>
      </c>
      <c r="L29" s="20">
        <f t="shared" si="20"/>
        <v>88</v>
      </c>
      <c r="M29" s="33">
        <f t="shared" si="21"/>
        <v>22.29</v>
      </c>
      <c r="N29" s="12">
        <f t="shared" si="22"/>
        <v>1961.52</v>
      </c>
      <c r="O29" s="12">
        <f t="shared" si="23"/>
        <v>1961.52</v>
      </c>
      <c r="P29" s="56"/>
      <c r="Q29" s="40"/>
      <c r="R29" s="40"/>
      <c r="U29" s="42"/>
    </row>
    <row r="30" spans="1:21" s="41" customFormat="1" x14ac:dyDescent="0.3">
      <c r="A30" s="34" t="str">
        <f>IF(H30&lt;&gt;"",1+MAX($A$6:A29),"")</f>
        <v/>
      </c>
      <c r="B30" s="83"/>
      <c r="C30" s="73"/>
      <c r="D30" s="28"/>
      <c r="E30" s="36"/>
      <c r="F30" s="37"/>
      <c r="G30" s="38"/>
      <c r="H30" s="39"/>
      <c r="I30" s="20"/>
      <c r="J30" s="20"/>
      <c r="K30" s="32"/>
      <c r="L30" s="20"/>
      <c r="M30" s="33"/>
      <c r="N30" s="12"/>
      <c r="O30" s="12"/>
      <c r="P30" s="56"/>
      <c r="Q30" s="40"/>
      <c r="R30" s="40"/>
      <c r="U30" s="42"/>
    </row>
    <row r="31" spans="1:21" s="41" customFormat="1" x14ac:dyDescent="0.3">
      <c r="A31" s="34" t="str">
        <f>IF(H31&lt;&gt;"",1+MAX($A$6:A30),"")</f>
        <v/>
      </c>
      <c r="B31" s="83"/>
      <c r="C31" s="73"/>
      <c r="D31" s="65" t="s">
        <v>53</v>
      </c>
      <c r="E31" s="36"/>
      <c r="F31" s="37"/>
      <c r="G31" s="38"/>
      <c r="H31" s="39"/>
      <c r="I31" s="20"/>
      <c r="J31" s="20"/>
      <c r="K31" s="32"/>
      <c r="L31" s="20"/>
      <c r="M31" s="33"/>
      <c r="N31" s="12"/>
      <c r="O31" s="12"/>
      <c r="P31" s="56"/>
      <c r="Q31" s="40"/>
      <c r="R31" s="40"/>
      <c r="U31" s="42"/>
    </row>
    <row r="32" spans="1:21" s="41" customFormat="1" x14ac:dyDescent="0.3">
      <c r="A32" s="34">
        <f>IF(H32&lt;&gt;"",1+MAX($A$6:A31),"")</f>
        <v>16</v>
      </c>
      <c r="B32" s="83"/>
      <c r="C32" s="73"/>
      <c r="D32" s="28" t="s">
        <v>47</v>
      </c>
      <c r="E32" s="36">
        <f>(1822*2.5*10)/27</f>
        <v>1687.037037037037</v>
      </c>
      <c r="F32" s="37">
        <v>0</v>
      </c>
      <c r="G32" s="38">
        <f>(1+F32)*E32</f>
        <v>1687.037037037037</v>
      </c>
      <c r="H32" s="39" t="s">
        <v>48</v>
      </c>
      <c r="I32" s="100">
        <v>0</v>
      </c>
      <c r="J32" s="100">
        <f t="shared" ref="J32:J33" si="24">I32*G32</f>
        <v>0</v>
      </c>
      <c r="K32" s="32">
        <v>0.74299999999999999</v>
      </c>
      <c r="L32" s="20">
        <f t="shared" ref="L32:L33" si="25">$O$20</f>
        <v>88</v>
      </c>
      <c r="M32" s="33">
        <f t="shared" ref="M32:M33" si="26">K32*G32</f>
        <v>1253.4685185185185</v>
      </c>
      <c r="N32" s="12">
        <f t="shared" ref="N32:N33" si="27">M32*L32</f>
        <v>110305.22962962963</v>
      </c>
      <c r="O32" s="12">
        <f t="shared" ref="O32:O33" si="28">N32+J32</f>
        <v>110305.22962962963</v>
      </c>
      <c r="P32" s="56"/>
      <c r="Q32" s="40"/>
      <c r="R32" s="40"/>
      <c r="U32" s="42"/>
    </row>
    <row r="33" spans="1:21" s="41" customFormat="1" x14ac:dyDescent="0.3">
      <c r="A33" s="34">
        <f>IF(H33&lt;&gt;"",1+MAX($A$6:A32),"")</f>
        <v>17</v>
      </c>
      <c r="B33" s="83"/>
      <c r="C33" s="73"/>
      <c r="D33" s="28" t="s">
        <v>52</v>
      </c>
      <c r="E33" s="36">
        <v>32</v>
      </c>
      <c r="F33" s="37">
        <v>0</v>
      </c>
      <c r="G33" s="38">
        <f>(1+F33)*E33</f>
        <v>32</v>
      </c>
      <c r="H33" s="39" t="s">
        <v>48</v>
      </c>
      <c r="I33" s="100">
        <v>0</v>
      </c>
      <c r="J33" s="100">
        <f t="shared" si="24"/>
        <v>0</v>
      </c>
      <c r="K33" s="32">
        <v>0.74299999999999999</v>
      </c>
      <c r="L33" s="20">
        <f t="shared" si="25"/>
        <v>88</v>
      </c>
      <c r="M33" s="33">
        <f t="shared" si="26"/>
        <v>23.776</v>
      </c>
      <c r="N33" s="12">
        <f t="shared" si="27"/>
        <v>2092.288</v>
      </c>
      <c r="O33" s="12">
        <f t="shared" si="28"/>
        <v>2092.288</v>
      </c>
      <c r="P33" s="56"/>
      <c r="Q33" s="40"/>
      <c r="R33" s="40"/>
      <c r="U33" s="42"/>
    </row>
    <row r="34" spans="1:21" s="41" customFormat="1" x14ac:dyDescent="0.3">
      <c r="A34" s="34" t="str">
        <f>IF(H34&lt;&gt;"",1+MAX($A$6:A33),"")</f>
        <v/>
      </c>
      <c r="B34" s="83"/>
      <c r="C34" s="73"/>
      <c r="D34" s="28"/>
      <c r="E34" s="36"/>
      <c r="F34" s="37"/>
      <c r="G34" s="38"/>
      <c r="H34" s="39"/>
      <c r="I34" s="20"/>
      <c r="J34" s="20"/>
      <c r="K34" s="32"/>
      <c r="L34" s="20"/>
      <c r="M34" s="33"/>
      <c r="N34" s="12"/>
      <c r="O34" s="12"/>
      <c r="P34" s="56"/>
      <c r="Q34" s="40"/>
      <c r="R34" s="40"/>
      <c r="U34" s="42"/>
    </row>
    <row r="35" spans="1:21" s="41" customFormat="1" x14ac:dyDescent="0.3">
      <c r="A35" s="34" t="str">
        <f>IF(H35&lt;&gt;"",1+MAX($A$6:A34),"")</f>
        <v/>
      </c>
      <c r="B35" s="83"/>
      <c r="C35" s="73"/>
      <c r="D35" s="79" t="s">
        <v>54</v>
      </c>
      <c r="E35" s="36"/>
      <c r="F35" s="37"/>
      <c r="G35" s="38"/>
      <c r="H35" s="39"/>
      <c r="I35" s="20"/>
      <c r="J35" s="20"/>
      <c r="K35" s="32"/>
      <c r="L35" s="20"/>
      <c r="M35" s="33"/>
      <c r="N35" s="12"/>
      <c r="O35" s="12"/>
      <c r="P35" s="56"/>
      <c r="Q35" s="40"/>
      <c r="R35" s="40"/>
      <c r="U35" s="42"/>
    </row>
    <row r="36" spans="1:21" s="41" customFormat="1" x14ac:dyDescent="0.3">
      <c r="A36" s="34" t="str">
        <f>IF(H36&lt;&gt;"",1+MAX($A$6:A35),"")</f>
        <v/>
      </c>
      <c r="B36" s="83"/>
      <c r="C36" s="73"/>
      <c r="D36" s="65" t="s">
        <v>46</v>
      </c>
      <c r="E36" s="36"/>
      <c r="F36" s="37"/>
      <c r="G36" s="38"/>
      <c r="H36" s="39"/>
      <c r="I36" s="20"/>
      <c r="J36" s="20"/>
      <c r="K36" s="32"/>
      <c r="L36" s="20"/>
      <c r="M36" s="33"/>
      <c r="N36" s="12"/>
      <c r="O36" s="12"/>
      <c r="P36" s="56"/>
      <c r="Q36" s="40"/>
      <c r="R36" s="40"/>
      <c r="U36" s="42"/>
    </row>
    <row r="37" spans="1:21" s="41" customFormat="1" x14ac:dyDescent="0.3">
      <c r="A37" s="34">
        <f>IF(H37&lt;&gt;"",1+MAX($A$6:A36),"")</f>
        <v>18</v>
      </c>
      <c r="B37" s="83"/>
      <c r="C37" s="73"/>
      <c r="D37" s="28" t="s">
        <v>55</v>
      </c>
      <c r="E37" s="36">
        <f>(2797*2*5)/27</f>
        <v>1035.9259259259259</v>
      </c>
      <c r="F37" s="37">
        <v>0</v>
      </c>
      <c r="G37" s="38">
        <f>(1+F37)*E37</f>
        <v>1035.9259259259259</v>
      </c>
      <c r="H37" s="39" t="s">
        <v>48</v>
      </c>
      <c r="I37" s="100">
        <v>0</v>
      </c>
      <c r="J37" s="100">
        <f t="shared" ref="J37:J39" si="29">I37*G37</f>
        <v>0</v>
      </c>
      <c r="K37" s="32">
        <v>0.67400000000000004</v>
      </c>
      <c r="L37" s="20">
        <f t="shared" ref="L37:L39" si="30">$O$20</f>
        <v>88</v>
      </c>
      <c r="M37" s="33">
        <f t="shared" ref="M37:M39" si="31">K37*G37</f>
        <v>698.21407407407412</v>
      </c>
      <c r="N37" s="12">
        <f t="shared" ref="N37:N39" si="32">M37*L37</f>
        <v>61442.838518518525</v>
      </c>
      <c r="O37" s="12">
        <f t="shared" ref="O37:O39" si="33">N37+J37</f>
        <v>61442.838518518525</v>
      </c>
      <c r="P37" s="56"/>
      <c r="Q37" s="40"/>
      <c r="R37" s="40"/>
      <c r="U37" s="42"/>
    </row>
    <row r="38" spans="1:21" s="41" customFormat="1" x14ac:dyDescent="0.3">
      <c r="A38" s="34">
        <f>IF(H38&lt;&gt;"",1+MAX($A$6:A37),"")</f>
        <v>19</v>
      </c>
      <c r="B38" s="83"/>
      <c r="C38" s="73"/>
      <c r="D38" s="28" t="s">
        <v>56</v>
      </c>
      <c r="E38" s="36">
        <f>224/27</f>
        <v>8.2962962962962958</v>
      </c>
      <c r="F38" s="37">
        <v>0</v>
      </c>
      <c r="G38" s="38">
        <f>(1+F38)*E38</f>
        <v>8.2962962962962958</v>
      </c>
      <c r="H38" s="39" t="s">
        <v>48</v>
      </c>
      <c r="I38" s="100">
        <v>0</v>
      </c>
      <c r="J38" s="100">
        <f t="shared" si="29"/>
        <v>0</v>
      </c>
      <c r="K38" s="32">
        <v>0.67400000000000004</v>
      </c>
      <c r="L38" s="20">
        <f t="shared" si="30"/>
        <v>88</v>
      </c>
      <c r="M38" s="33">
        <f t="shared" si="31"/>
        <v>5.5917037037037041</v>
      </c>
      <c r="N38" s="12">
        <f t="shared" si="32"/>
        <v>492.06992592592599</v>
      </c>
      <c r="O38" s="12">
        <f t="shared" si="33"/>
        <v>492.06992592592599</v>
      </c>
      <c r="P38" s="56"/>
      <c r="Q38" s="40"/>
      <c r="R38" s="40"/>
      <c r="U38" s="42"/>
    </row>
    <row r="39" spans="1:21" s="41" customFormat="1" x14ac:dyDescent="0.3">
      <c r="A39" s="34">
        <f>IF(H39&lt;&gt;"",1+MAX($A$6:A38),"")</f>
        <v>20</v>
      </c>
      <c r="B39" s="83"/>
      <c r="C39" s="73"/>
      <c r="D39" s="28" t="s">
        <v>57</v>
      </c>
      <c r="E39" s="36">
        <f>648/27</f>
        <v>24</v>
      </c>
      <c r="F39" s="37">
        <v>0</v>
      </c>
      <c r="G39" s="38">
        <f>(1+F39)*E39</f>
        <v>24</v>
      </c>
      <c r="H39" s="39" t="s">
        <v>48</v>
      </c>
      <c r="I39" s="100">
        <v>0</v>
      </c>
      <c r="J39" s="100">
        <f t="shared" si="29"/>
        <v>0</v>
      </c>
      <c r="K39" s="32">
        <v>0.67400000000000004</v>
      </c>
      <c r="L39" s="20">
        <f t="shared" si="30"/>
        <v>88</v>
      </c>
      <c r="M39" s="33">
        <f t="shared" si="31"/>
        <v>16.176000000000002</v>
      </c>
      <c r="N39" s="12">
        <f t="shared" si="32"/>
        <v>1423.4880000000003</v>
      </c>
      <c r="O39" s="12">
        <f t="shared" si="33"/>
        <v>1423.4880000000003</v>
      </c>
      <c r="P39" s="56"/>
      <c r="Q39" s="40"/>
      <c r="R39" s="40"/>
      <c r="U39" s="42"/>
    </row>
    <row r="40" spans="1:21" s="41" customFormat="1" x14ac:dyDescent="0.3">
      <c r="A40" s="34" t="str">
        <f>IF(H40&lt;&gt;"",1+MAX($A$6:A39),"")</f>
        <v/>
      </c>
      <c r="B40" s="83"/>
      <c r="C40" s="73"/>
      <c r="D40" s="28"/>
      <c r="E40" s="36"/>
      <c r="F40" s="37"/>
      <c r="G40" s="38"/>
      <c r="H40" s="39"/>
      <c r="I40" s="20"/>
      <c r="J40" s="20"/>
      <c r="K40" s="32"/>
      <c r="L40" s="20"/>
      <c r="M40" s="33"/>
      <c r="N40" s="12"/>
      <c r="O40" s="12"/>
      <c r="P40" s="56"/>
      <c r="Q40" s="40"/>
      <c r="R40" s="40"/>
      <c r="U40" s="42"/>
    </row>
    <row r="41" spans="1:21" s="41" customFormat="1" x14ac:dyDescent="0.3">
      <c r="A41" s="34" t="str">
        <f>IF(H41&lt;&gt;"",1+MAX($A$6:A40),"")</f>
        <v/>
      </c>
      <c r="B41" s="83"/>
      <c r="C41" s="73"/>
      <c r="D41" s="65" t="s">
        <v>51</v>
      </c>
      <c r="E41" s="36"/>
      <c r="F41" s="37"/>
      <c r="G41" s="38"/>
      <c r="H41" s="39"/>
      <c r="I41" s="20"/>
      <c r="J41" s="20"/>
      <c r="K41" s="32"/>
      <c r="L41" s="20"/>
      <c r="M41" s="33"/>
      <c r="N41" s="12"/>
      <c r="O41" s="12"/>
      <c r="P41" s="56"/>
      <c r="Q41" s="40"/>
      <c r="R41" s="40"/>
      <c r="U41" s="42"/>
    </row>
    <row r="42" spans="1:21" s="41" customFormat="1" x14ac:dyDescent="0.3">
      <c r="A42" s="34">
        <f>IF(H42&lt;&gt;"",1+MAX($A$6:A41),"")</f>
        <v>21</v>
      </c>
      <c r="B42" s="83"/>
      <c r="C42" s="73"/>
      <c r="D42" s="28" t="s">
        <v>55</v>
      </c>
      <c r="E42" s="36">
        <f>(217*1*14)/27</f>
        <v>112.51851851851852</v>
      </c>
      <c r="F42" s="37">
        <v>0</v>
      </c>
      <c r="G42" s="38">
        <f>(1+F42)*E42</f>
        <v>112.51851851851852</v>
      </c>
      <c r="H42" s="39" t="s">
        <v>48</v>
      </c>
      <c r="I42" s="100">
        <v>0</v>
      </c>
      <c r="J42" s="100">
        <f t="shared" ref="J42:J43" si="34">I42*G42</f>
        <v>0</v>
      </c>
      <c r="K42" s="32">
        <v>0.67400000000000004</v>
      </c>
      <c r="L42" s="20">
        <f t="shared" ref="L42:L43" si="35">$O$20</f>
        <v>88</v>
      </c>
      <c r="M42" s="33">
        <f t="shared" ref="M42:M43" si="36">K42*G42</f>
        <v>75.83748148148149</v>
      </c>
      <c r="N42" s="12">
        <f t="shared" ref="N42:N43" si="37">M42*L42</f>
        <v>6673.6983703703709</v>
      </c>
      <c r="O42" s="12">
        <f t="shared" ref="O42:O43" si="38">N42+J42</f>
        <v>6673.6983703703709</v>
      </c>
      <c r="P42" s="56"/>
      <c r="Q42" s="40"/>
      <c r="R42" s="40"/>
      <c r="U42" s="42"/>
    </row>
    <row r="43" spans="1:21" s="41" customFormat="1" x14ac:dyDescent="0.3">
      <c r="A43" s="34">
        <f>IF(H43&lt;&gt;"",1+MAX($A$6:A42),"")</f>
        <v>22</v>
      </c>
      <c r="B43" s="83"/>
      <c r="C43" s="73"/>
      <c r="D43" s="28" t="s">
        <v>58</v>
      </c>
      <c r="E43" s="36">
        <v>2.5</v>
      </c>
      <c r="F43" s="37">
        <v>0</v>
      </c>
      <c r="G43" s="38">
        <f>(1+F43)*E43</f>
        <v>2.5</v>
      </c>
      <c r="H43" s="39" t="s">
        <v>48</v>
      </c>
      <c r="I43" s="100">
        <v>0</v>
      </c>
      <c r="J43" s="100">
        <f t="shared" si="34"/>
        <v>0</v>
      </c>
      <c r="K43" s="32">
        <v>0.67400000000000004</v>
      </c>
      <c r="L43" s="20">
        <f t="shared" si="35"/>
        <v>88</v>
      </c>
      <c r="M43" s="33">
        <f t="shared" si="36"/>
        <v>1.6850000000000001</v>
      </c>
      <c r="N43" s="12">
        <f t="shared" si="37"/>
        <v>148.28</v>
      </c>
      <c r="O43" s="12">
        <f t="shared" si="38"/>
        <v>148.28</v>
      </c>
      <c r="P43" s="56"/>
      <c r="Q43" s="40"/>
      <c r="R43" s="40"/>
      <c r="U43" s="42"/>
    </row>
    <row r="44" spans="1:21" s="41" customFormat="1" x14ac:dyDescent="0.3">
      <c r="A44" s="34" t="str">
        <f>IF(H44&lt;&gt;"",1+MAX($A$6:A43),"")</f>
        <v/>
      </c>
      <c r="B44" s="83"/>
      <c r="C44" s="73"/>
      <c r="D44" s="28"/>
      <c r="E44" s="36"/>
      <c r="F44" s="37"/>
      <c r="G44" s="38"/>
      <c r="H44" s="39"/>
      <c r="I44" s="20"/>
      <c r="J44" s="20"/>
      <c r="K44" s="32"/>
      <c r="L44" s="20"/>
      <c r="M44" s="33"/>
      <c r="N44" s="12"/>
      <c r="O44" s="12"/>
      <c r="P44" s="56"/>
      <c r="Q44" s="40"/>
      <c r="R44" s="40"/>
      <c r="U44" s="42"/>
    </row>
    <row r="45" spans="1:21" s="41" customFormat="1" x14ac:dyDescent="0.3">
      <c r="A45" s="34" t="str">
        <f>IF(H45&lt;&gt;"",1+MAX($A$6:A44),"")</f>
        <v/>
      </c>
      <c r="B45" s="83"/>
      <c r="C45" s="73"/>
      <c r="D45" s="65" t="s">
        <v>53</v>
      </c>
      <c r="E45" s="36"/>
      <c r="F45" s="37"/>
      <c r="G45" s="38"/>
      <c r="H45" s="39"/>
      <c r="I45" s="20"/>
      <c r="J45" s="20"/>
      <c r="K45" s="32"/>
      <c r="L45" s="20"/>
      <c r="M45" s="33"/>
      <c r="N45" s="12"/>
      <c r="O45" s="12"/>
      <c r="P45" s="56"/>
      <c r="Q45" s="40"/>
      <c r="R45" s="40"/>
      <c r="U45" s="42"/>
    </row>
    <row r="46" spans="1:21" s="41" customFormat="1" x14ac:dyDescent="0.3">
      <c r="A46" s="34">
        <f>IF(H46&lt;&gt;"",1+MAX($A$6:A45),"")</f>
        <v>23</v>
      </c>
      <c r="B46" s="83"/>
      <c r="C46" s="73"/>
      <c r="D46" s="28" t="s">
        <v>47</v>
      </c>
      <c r="E46" s="36">
        <f>(1822*1*10)/27</f>
        <v>674.81481481481478</v>
      </c>
      <c r="F46" s="37">
        <v>0</v>
      </c>
      <c r="G46" s="38">
        <f>(1+F46)*E46</f>
        <v>674.81481481481478</v>
      </c>
      <c r="H46" s="39" t="s">
        <v>48</v>
      </c>
      <c r="I46" s="100">
        <v>0</v>
      </c>
      <c r="J46" s="100">
        <f t="shared" ref="J46:J47" si="39">I46*G46</f>
        <v>0</v>
      </c>
      <c r="K46" s="32">
        <v>0.67400000000000004</v>
      </c>
      <c r="L46" s="20">
        <f t="shared" ref="L46:L47" si="40">$O$20</f>
        <v>88</v>
      </c>
      <c r="M46" s="33">
        <f t="shared" ref="M46:M47" si="41">K46*G46</f>
        <v>454.82518518518521</v>
      </c>
      <c r="N46" s="12">
        <f t="shared" ref="N46:N47" si="42">M46*L46</f>
        <v>40024.616296296299</v>
      </c>
      <c r="O46" s="12">
        <f t="shared" ref="O46:O47" si="43">N46+J46</f>
        <v>40024.616296296299</v>
      </c>
      <c r="P46" s="56"/>
      <c r="Q46" s="40"/>
      <c r="R46" s="40"/>
      <c r="U46" s="42"/>
    </row>
    <row r="47" spans="1:21" s="41" customFormat="1" x14ac:dyDescent="0.3">
      <c r="A47" s="34">
        <f>IF(H47&lt;&gt;"",1+MAX($A$6:A46),"")</f>
        <v>24</v>
      </c>
      <c r="B47" s="83"/>
      <c r="C47" s="73"/>
      <c r="D47" s="28" t="s">
        <v>52</v>
      </c>
      <c r="E47" s="36">
        <v>2.2000000000000002</v>
      </c>
      <c r="F47" s="37">
        <v>0</v>
      </c>
      <c r="G47" s="38">
        <f>(1+F47)*E47</f>
        <v>2.2000000000000002</v>
      </c>
      <c r="H47" s="39" t="s">
        <v>48</v>
      </c>
      <c r="I47" s="100">
        <v>0</v>
      </c>
      <c r="J47" s="100">
        <f t="shared" si="39"/>
        <v>0</v>
      </c>
      <c r="K47" s="32">
        <v>0.67400000000000004</v>
      </c>
      <c r="L47" s="20">
        <f t="shared" si="40"/>
        <v>88</v>
      </c>
      <c r="M47" s="33">
        <f t="shared" si="41"/>
        <v>1.4828000000000001</v>
      </c>
      <c r="N47" s="12">
        <f t="shared" si="42"/>
        <v>130.4864</v>
      </c>
      <c r="O47" s="12">
        <f t="shared" si="43"/>
        <v>130.4864</v>
      </c>
      <c r="P47" s="56"/>
      <c r="Q47" s="40"/>
      <c r="R47" s="40"/>
      <c r="U47" s="42"/>
    </row>
    <row r="48" spans="1:21" s="41" customFormat="1" x14ac:dyDescent="0.3">
      <c r="A48" s="34" t="str">
        <f>IF(H48&lt;&gt;"",1+MAX($A$6:A47),"")</f>
        <v/>
      </c>
      <c r="B48" s="83"/>
      <c r="C48" s="73"/>
      <c r="D48" s="28"/>
      <c r="E48" s="36"/>
      <c r="F48" s="37"/>
      <c r="G48" s="38"/>
      <c r="H48" s="39"/>
      <c r="I48" s="20"/>
      <c r="J48" s="20"/>
      <c r="K48" s="32"/>
      <c r="L48" s="20"/>
      <c r="M48" s="33"/>
      <c r="N48" s="12"/>
      <c r="O48" s="12"/>
      <c r="P48" s="56"/>
      <c r="Q48" s="40"/>
      <c r="R48" s="40"/>
      <c r="U48" s="42"/>
    </row>
    <row r="49" spans="1:21" s="3" customFormat="1" x14ac:dyDescent="0.25">
      <c r="A49" s="84"/>
      <c r="B49" s="43"/>
      <c r="C49" s="43"/>
      <c r="D49" s="66" t="s">
        <v>165</v>
      </c>
      <c r="E49" s="85"/>
      <c r="F49" s="86"/>
      <c r="G49" s="87"/>
      <c r="H49" s="86"/>
      <c r="I49" s="86"/>
      <c r="J49" s="86"/>
      <c r="K49" s="86"/>
      <c r="L49" s="86"/>
      <c r="M49" s="86"/>
      <c r="N49" s="88"/>
      <c r="O49" s="86"/>
      <c r="P49" s="8">
        <f>SUM(O51:O172)</f>
        <v>704355.35546186659</v>
      </c>
      <c r="Q49" s="2"/>
      <c r="R49" s="2"/>
      <c r="U49" s="15"/>
    </row>
    <row r="50" spans="1:21" s="3" customFormat="1" x14ac:dyDescent="0.25">
      <c r="A50" s="34" t="str">
        <f>IF(H50&lt;&gt;"",1+MAX($A$6:A49),"")</f>
        <v/>
      </c>
      <c r="B50" s="64"/>
      <c r="C50" s="72"/>
      <c r="D50" s="67"/>
      <c r="E50" s="16"/>
      <c r="F50" s="17"/>
      <c r="G50" s="22"/>
      <c r="H50" s="18"/>
      <c r="I50" s="18"/>
      <c r="J50" s="18"/>
      <c r="K50" s="18"/>
      <c r="L50" s="18"/>
      <c r="M50" s="18"/>
      <c r="N50" s="91" t="s">
        <v>21</v>
      </c>
      <c r="O50" s="30">
        <v>102</v>
      </c>
      <c r="P50" s="56"/>
      <c r="Q50" s="2"/>
      <c r="R50" s="2"/>
      <c r="U50" s="15"/>
    </row>
    <row r="51" spans="1:21" s="41" customFormat="1" x14ac:dyDescent="0.3">
      <c r="A51" s="34" t="str">
        <f>IF(H51&lt;&gt;"",1+MAX($A$6:A50),"")</f>
        <v/>
      </c>
      <c r="B51" s="83"/>
      <c r="C51" s="73" t="s">
        <v>60</v>
      </c>
      <c r="D51" s="79" t="s">
        <v>46</v>
      </c>
      <c r="E51" s="36"/>
      <c r="F51" s="37"/>
      <c r="G51" s="38"/>
      <c r="H51" s="39"/>
      <c r="I51" s="20"/>
      <c r="J51" s="20"/>
      <c r="K51" s="32"/>
      <c r="L51" s="20"/>
      <c r="M51" s="33"/>
      <c r="N51" s="12"/>
      <c r="O51" s="12"/>
      <c r="P51" s="56"/>
      <c r="Q51" s="40"/>
      <c r="R51" s="40"/>
      <c r="U51" s="42"/>
    </row>
    <row r="52" spans="1:21" s="41" customFormat="1" x14ac:dyDescent="0.3">
      <c r="A52" s="34" t="str">
        <f>IF(H52&lt;&gt;"",1+MAX($A$6:A51),"")</f>
        <v/>
      </c>
      <c r="B52" s="83"/>
      <c r="C52" s="73"/>
      <c r="D52" s="65" t="s">
        <v>61</v>
      </c>
      <c r="E52" s="36"/>
      <c r="F52" s="37"/>
      <c r="G52" s="38"/>
      <c r="H52" s="39"/>
      <c r="I52" s="20"/>
      <c r="J52" s="20"/>
      <c r="K52" s="32"/>
      <c r="L52" s="20"/>
      <c r="M52" s="33"/>
      <c r="N52" s="12"/>
      <c r="O52" s="12"/>
      <c r="P52" s="56"/>
      <c r="Q52" s="40"/>
      <c r="R52" s="40"/>
      <c r="U52" s="42"/>
    </row>
    <row r="53" spans="1:21" s="41" customFormat="1" x14ac:dyDescent="0.3">
      <c r="A53" s="34">
        <f>IF(H53&lt;&gt;"",1+MAX($A$6:A52),"")</f>
        <v>25</v>
      </c>
      <c r="B53" s="83"/>
      <c r="C53" s="73"/>
      <c r="D53" s="28" t="s">
        <v>62</v>
      </c>
      <c r="E53" s="36">
        <v>740.08</v>
      </c>
      <c r="F53" s="37">
        <v>0.1</v>
      </c>
      <c r="G53" s="38">
        <f t="shared" ref="G53:G62" si="44">(1+F53)*E53</f>
        <v>814.08800000000008</v>
      </c>
      <c r="H53" s="39" t="s">
        <v>4</v>
      </c>
      <c r="I53" s="20">
        <v>7.8819999999999997</v>
      </c>
      <c r="J53" s="20">
        <f t="shared" ref="J53" si="45">I53*G53</f>
        <v>6416.6416160000008</v>
      </c>
      <c r="K53" s="32">
        <v>0.13350000000000001</v>
      </c>
      <c r="L53" s="20">
        <f>$O$50</f>
        <v>102</v>
      </c>
      <c r="M53" s="33">
        <f t="shared" ref="M53" si="46">K53*G53</f>
        <v>108.68074800000002</v>
      </c>
      <c r="N53" s="12">
        <f t="shared" ref="N53" si="47">M53*L53</f>
        <v>11085.436296000002</v>
      </c>
      <c r="O53" s="12">
        <f t="shared" ref="O53" si="48">N53+J53</f>
        <v>17502.077912000001</v>
      </c>
      <c r="P53" s="56"/>
      <c r="Q53" s="40"/>
      <c r="R53" s="40"/>
      <c r="U53" s="42"/>
    </row>
    <row r="54" spans="1:21" s="41" customFormat="1" x14ac:dyDescent="0.3">
      <c r="A54" s="34">
        <f>IF(H54&lt;&gt;"",1+MAX($A$6:A53),"")</f>
        <v>26</v>
      </c>
      <c r="B54" s="83"/>
      <c r="C54" s="73"/>
      <c r="D54" s="28" t="s">
        <v>63</v>
      </c>
      <c r="E54" s="36">
        <v>221.04</v>
      </c>
      <c r="F54" s="37">
        <v>0.1</v>
      </c>
      <c r="G54" s="38">
        <f t="shared" si="44"/>
        <v>243.14400000000001</v>
      </c>
      <c r="H54" s="39" t="s">
        <v>4</v>
      </c>
      <c r="I54" s="20">
        <v>10.54</v>
      </c>
      <c r="J54" s="20">
        <f t="shared" ref="J54:J62" si="49">I54*G54</f>
        <v>2562.73776</v>
      </c>
      <c r="K54" s="32">
        <v>0.14499999999999999</v>
      </c>
      <c r="L54" s="20">
        <f t="shared" ref="L54:L62" si="50">$O$50</f>
        <v>102</v>
      </c>
      <c r="M54" s="33">
        <f t="shared" ref="M54:M62" si="51">K54*G54</f>
        <v>35.255879999999998</v>
      </c>
      <c r="N54" s="12">
        <f t="shared" ref="N54:N62" si="52">M54*L54</f>
        <v>3596.0997599999996</v>
      </c>
      <c r="O54" s="12">
        <f t="shared" ref="O54:O62" si="53">N54+J54</f>
        <v>6158.8375199999991</v>
      </c>
      <c r="P54" s="56"/>
      <c r="Q54" s="40"/>
      <c r="R54" s="40"/>
      <c r="U54" s="42"/>
    </row>
    <row r="55" spans="1:21" s="41" customFormat="1" x14ac:dyDescent="0.3">
      <c r="A55" s="34">
        <f>IF(H55&lt;&gt;"",1+MAX($A$6:A54),"")</f>
        <v>27</v>
      </c>
      <c r="B55" s="83"/>
      <c r="C55" s="73"/>
      <c r="D55" s="28" t="s">
        <v>64</v>
      </c>
      <c r="E55" s="36">
        <v>23.99</v>
      </c>
      <c r="F55" s="37">
        <v>0.1</v>
      </c>
      <c r="G55" s="38">
        <f t="shared" si="44"/>
        <v>26.388999999999999</v>
      </c>
      <c r="H55" s="39" t="s">
        <v>4</v>
      </c>
      <c r="I55" s="20">
        <v>65.599999999999994</v>
      </c>
      <c r="J55" s="20">
        <f t="shared" si="49"/>
        <v>1731.1183999999998</v>
      </c>
      <c r="K55" s="32">
        <v>0.44800000000000001</v>
      </c>
      <c r="L55" s="20">
        <f t="shared" si="50"/>
        <v>102</v>
      </c>
      <c r="M55" s="33">
        <f t="shared" si="51"/>
        <v>11.822272</v>
      </c>
      <c r="N55" s="12">
        <f t="shared" si="52"/>
        <v>1205.871744</v>
      </c>
      <c r="O55" s="12">
        <f t="shared" si="53"/>
        <v>2936.9901439999999</v>
      </c>
      <c r="P55" s="56"/>
      <c r="Q55" s="40"/>
      <c r="R55" s="40"/>
      <c r="U55" s="42"/>
    </row>
    <row r="56" spans="1:21" s="41" customFormat="1" x14ac:dyDescent="0.3">
      <c r="A56" s="34">
        <f>IF(H56&lt;&gt;"",1+MAX($A$6:A55),"")</f>
        <v>28</v>
      </c>
      <c r="B56" s="83"/>
      <c r="C56" s="73"/>
      <c r="D56" s="28" t="s">
        <v>65</v>
      </c>
      <c r="E56" s="36">
        <v>131.75</v>
      </c>
      <c r="F56" s="37">
        <v>0.1</v>
      </c>
      <c r="G56" s="38">
        <f t="shared" si="44"/>
        <v>144.92500000000001</v>
      </c>
      <c r="H56" s="39" t="s">
        <v>4</v>
      </c>
      <c r="I56" s="20">
        <v>17.66</v>
      </c>
      <c r="J56" s="20">
        <f t="shared" si="49"/>
        <v>2559.3755000000001</v>
      </c>
      <c r="K56" s="32">
        <v>0.17599999999999999</v>
      </c>
      <c r="L56" s="20">
        <f t="shared" si="50"/>
        <v>102</v>
      </c>
      <c r="M56" s="33">
        <f t="shared" si="51"/>
        <v>25.506800000000002</v>
      </c>
      <c r="N56" s="12">
        <f t="shared" si="52"/>
        <v>2601.6936000000001</v>
      </c>
      <c r="O56" s="12">
        <f t="shared" si="53"/>
        <v>5161.0691000000006</v>
      </c>
      <c r="P56" s="56"/>
      <c r="Q56" s="40"/>
      <c r="R56" s="40"/>
      <c r="U56" s="42"/>
    </row>
    <row r="57" spans="1:21" s="41" customFormat="1" x14ac:dyDescent="0.3">
      <c r="A57" s="34">
        <f>IF(H57&lt;&gt;"",1+MAX($A$6:A56),"")</f>
        <v>29</v>
      </c>
      <c r="B57" s="83"/>
      <c r="C57" s="73"/>
      <c r="D57" s="28" t="s">
        <v>66</v>
      </c>
      <c r="E57" s="36">
        <v>1364.9</v>
      </c>
      <c r="F57" s="37">
        <v>0.1</v>
      </c>
      <c r="G57" s="38">
        <f t="shared" si="44"/>
        <v>1501.3900000000003</v>
      </c>
      <c r="H57" s="39" t="s">
        <v>4</v>
      </c>
      <c r="I57" s="20">
        <v>15.87</v>
      </c>
      <c r="J57" s="20">
        <f t="shared" si="49"/>
        <v>23827.059300000004</v>
      </c>
      <c r="K57" s="32">
        <v>0.17599999999999999</v>
      </c>
      <c r="L57" s="20">
        <f t="shared" si="50"/>
        <v>102</v>
      </c>
      <c r="M57" s="33">
        <f t="shared" si="51"/>
        <v>264.24464000000006</v>
      </c>
      <c r="N57" s="12">
        <f t="shared" si="52"/>
        <v>26952.953280000005</v>
      </c>
      <c r="O57" s="12">
        <f t="shared" si="53"/>
        <v>50780.01258000001</v>
      </c>
      <c r="P57" s="56"/>
      <c r="Q57" s="40"/>
      <c r="R57" s="40"/>
      <c r="U57" s="42"/>
    </row>
    <row r="58" spans="1:21" s="41" customFormat="1" x14ac:dyDescent="0.3">
      <c r="A58" s="34">
        <f>IF(H58&lt;&gt;"",1+MAX($A$6:A57),"")</f>
        <v>30</v>
      </c>
      <c r="B58" s="83"/>
      <c r="C58" s="73"/>
      <c r="D58" s="28" t="s">
        <v>67</v>
      </c>
      <c r="E58" s="36">
        <v>31.7</v>
      </c>
      <c r="F58" s="37">
        <v>0.1</v>
      </c>
      <c r="G58" s="38">
        <f t="shared" si="44"/>
        <v>34.870000000000005</v>
      </c>
      <c r="H58" s="39" t="s">
        <v>4</v>
      </c>
      <c r="I58" s="20">
        <v>15.87</v>
      </c>
      <c r="J58" s="20">
        <f t="shared" si="49"/>
        <v>553.38690000000008</v>
      </c>
      <c r="K58" s="32">
        <v>0.17599999999999999</v>
      </c>
      <c r="L58" s="20">
        <f t="shared" si="50"/>
        <v>102</v>
      </c>
      <c r="M58" s="33">
        <f t="shared" si="51"/>
        <v>6.1371200000000004</v>
      </c>
      <c r="N58" s="12">
        <f t="shared" si="52"/>
        <v>625.98624000000007</v>
      </c>
      <c r="O58" s="12">
        <f t="shared" si="53"/>
        <v>1179.3731400000001</v>
      </c>
      <c r="P58" s="56"/>
      <c r="Q58" s="40"/>
      <c r="R58" s="40"/>
      <c r="U58" s="42"/>
    </row>
    <row r="59" spans="1:21" s="41" customFormat="1" x14ac:dyDescent="0.3">
      <c r="A59" s="34">
        <f>IF(H59&lt;&gt;"",1+MAX($A$6:A58),"")</f>
        <v>31</v>
      </c>
      <c r="B59" s="83"/>
      <c r="C59" s="73"/>
      <c r="D59" s="28" t="s">
        <v>68</v>
      </c>
      <c r="E59" s="36">
        <v>26.2</v>
      </c>
      <c r="F59" s="37">
        <v>0.1</v>
      </c>
      <c r="G59" s="38">
        <f t="shared" si="44"/>
        <v>28.82</v>
      </c>
      <c r="H59" s="39" t="s">
        <v>4</v>
      </c>
      <c r="I59" s="20">
        <v>34.549999999999997</v>
      </c>
      <c r="J59" s="20">
        <f t="shared" si="49"/>
        <v>995.73099999999988</v>
      </c>
      <c r="K59" s="32">
        <v>0.26500000000000001</v>
      </c>
      <c r="L59" s="20">
        <f t="shared" si="50"/>
        <v>102</v>
      </c>
      <c r="M59" s="33">
        <f t="shared" si="51"/>
        <v>7.6373000000000006</v>
      </c>
      <c r="N59" s="12">
        <f t="shared" si="52"/>
        <v>779.0046000000001</v>
      </c>
      <c r="O59" s="12">
        <f t="shared" si="53"/>
        <v>1774.7356</v>
      </c>
      <c r="P59" s="56"/>
      <c r="Q59" s="40"/>
      <c r="R59" s="40"/>
      <c r="U59" s="42"/>
    </row>
    <row r="60" spans="1:21" s="41" customFormat="1" x14ac:dyDescent="0.3">
      <c r="A60" s="34">
        <f>IF(H60&lt;&gt;"",1+MAX($A$6:A59),"")</f>
        <v>32</v>
      </c>
      <c r="B60" s="83"/>
      <c r="C60" s="73"/>
      <c r="D60" s="28" t="s">
        <v>69</v>
      </c>
      <c r="E60" s="36">
        <v>29.2</v>
      </c>
      <c r="F60" s="37">
        <v>0.1</v>
      </c>
      <c r="G60" s="38">
        <f t="shared" si="44"/>
        <v>32.120000000000005</v>
      </c>
      <c r="H60" s="39" t="s">
        <v>4</v>
      </c>
      <c r="I60" s="20">
        <v>34.549999999999997</v>
      </c>
      <c r="J60" s="20">
        <f t="shared" si="49"/>
        <v>1109.7460000000001</v>
      </c>
      <c r="K60" s="32">
        <v>0.26500000000000001</v>
      </c>
      <c r="L60" s="20">
        <f t="shared" si="50"/>
        <v>102</v>
      </c>
      <c r="M60" s="33">
        <f t="shared" si="51"/>
        <v>8.5118000000000009</v>
      </c>
      <c r="N60" s="12">
        <f t="shared" si="52"/>
        <v>868.20360000000005</v>
      </c>
      <c r="O60" s="12">
        <f t="shared" si="53"/>
        <v>1977.9496000000001</v>
      </c>
      <c r="P60" s="56"/>
      <c r="Q60" s="40"/>
      <c r="R60" s="40"/>
      <c r="U60" s="42"/>
    </row>
    <row r="61" spans="1:21" s="41" customFormat="1" x14ac:dyDescent="0.3">
      <c r="A61" s="34">
        <f>IF(H61&lt;&gt;"",1+MAX($A$6:A60),"")</f>
        <v>33</v>
      </c>
      <c r="B61" s="83"/>
      <c r="C61" s="73"/>
      <c r="D61" s="28" t="s">
        <v>70</v>
      </c>
      <c r="E61" s="36">
        <v>11.12</v>
      </c>
      <c r="F61" s="37">
        <v>0.1</v>
      </c>
      <c r="G61" s="38">
        <f t="shared" si="44"/>
        <v>12.231999999999999</v>
      </c>
      <c r="H61" s="39" t="s">
        <v>4</v>
      </c>
      <c r="I61" s="20">
        <v>47.6</v>
      </c>
      <c r="J61" s="20">
        <f t="shared" si="49"/>
        <v>582.2432</v>
      </c>
      <c r="K61" s="32">
        <v>0.36499999999999999</v>
      </c>
      <c r="L61" s="20">
        <f t="shared" si="50"/>
        <v>102</v>
      </c>
      <c r="M61" s="33">
        <f t="shared" si="51"/>
        <v>4.4646799999999995</v>
      </c>
      <c r="N61" s="12">
        <f t="shared" si="52"/>
        <v>455.39735999999994</v>
      </c>
      <c r="O61" s="12">
        <f t="shared" si="53"/>
        <v>1037.6405599999998</v>
      </c>
      <c r="P61" s="56"/>
      <c r="Q61" s="40"/>
      <c r="R61" s="40"/>
      <c r="U61" s="42"/>
    </row>
    <row r="62" spans="1:21" s="41" customFormat="1" x14ac:dyDescent="0.3">
      <c r="A62" s="34">
        <f>IF(H62&lt;&gt;"",1+MAX($A$6:A61),"")</f>
        <v>34</v>
      </c>
      <c r="B62" s="83"/>
      <c r="C62" s="73"/>
      <c r="D62" s="28" t="s">
        <v>71</v>
      </c>
      <c r="E62" s="36">
        <v>216.9</v>
      </c>
      <c r="F62" s="37">
        <v>0.1</v>
      </c>
      <c r="G62" s="38">
        <f t="shared" si="44"/>
        <v>238.59000000000003</v>
      </c>
      <c r="H62" s="39" t="s">
        <v>4</v>
      </c>
      <c r="I62" s="20">
        <v>56.77</v>
      </c>
      <c r="J62" s="20">
        <f t="shared" si="49"/>
        <v>13544.754300000002</v>
      </c>
      <c r="K62" s="32">
        <v>0.39</v>
      </c>
      <c r="L62" s="20">
        <f t="shared" si="50"/>
        <v>102</v>
      </c>
      <c r="M62" s="33">
        <f t="shared" si="51"/>
        <v>93.050100000000015</v>
      </c>
      <c r="N62" s="12">
        <f t="shared" si="52"/>
        <v>9491.110200000001</v>
      </c>
      <c r="O62" s="12">
        <f t="shared" si="53"/>
        <v>23035.864500000003</v>
      </c>
      <c r="P62" s="56"/>
      <c r="Q62" s="40"/>
      <c r="R62" s="40"/>
      <c r="U62" s="42"/>
    </row>
    <row r="63" spans="1:21" s="41" customFormat="1" x14ac:dyDescent="0.3">
      <c r="A63" s="34" t="str">
        <f>IF(H63&lt;&gt;"",1+MAX($A$6:A62),"")</f>
        <v/>
      </c>
      <c r="B63" s="83"/>
      <c r="C63" s="73"/>
      <c r="D63" s="28"/>
      <c r="E63" s="36"/>
      <c r="F63" s="37"/>
      <c r="G63" s="38"/>
      <c r="H63" s="39"/>
      <c r="I63" s="20"/>
      <c r="J63" s="20"/>
      <c r="K63" s="32"/>
      <c r="L63" s="20"/>
      <c r="M63" s="33"/>
      <c r="N63" s="12"/>
      <c r="O63" s="12"/>
      <c r="P63" s="56"/>
      <c r="Q63" s="40"/>
      <c r="R63" s="40"/>
      <c r="U63" s="42"/>
    </row>
    <row r="64" spans="1:21" s="41" customFormat="1" x14ac:dyDescent="0.3">
      <c r="A64" s="34" t="str">
        <f>IF(H64&lt;&gt;"",1+MAX($A$6:A63),"")</f>
        <v/>
      </c>
      <c r="B64" s="83"/>
      <c r="C64" s="73"/>
      <c r="D64" s="65" t="s">
        <v>72</v>
      </c>
      <c r="E64" s="36"/>
      <c r="F64" s="37"/>
      <c r="G64" s="38"/>
      <c r="H64" s="39"/>
      <c r="I64" s="20"/>
      <c r="J64" s="20"/>
      <c r="K64" s="32"/>
      <c r="L64" s="20"/>
      <c r="M64" s="33"/>
      <c r="N64" s="12"/>
      <c r="O64" s="12"/>
      <c r="P64" s="56"/>
      <c r="Q64" s="40"/>
      <c r="R64" s="40"/>
      <c r="U64" s="42"/>
    </row>
    <row r="65" spans="1:21" s="41" customFormat="1" x14ac:dyDescent="0.3">
      <c r="A65" s="34">
        <f>IF(H65&lt;&gt;"",1+MAX($A$6:A64),"")</f>
        <v>35</v>
      </c>
      <c r="B65" s="83"/>
      <c r="C65" s="73"/>
      <c r="D65" s="28" t="s">
        <v>73</v>
      </c>
      <c r="E65" s="36">
        <v>1</v>
      </c>
      <c r="F65" s="37">
        <v>0</v>
      </c>
      <c r="G65" s="38">
        <f t="shared" ref="G65:G80" si="54">(1+F65)*E65</f>
        <v>1</v>
      </c>
      <c r="H65" s="39" t="s">
        <v>3</v>
      </c>
      <c r="I65" s="20">
        <v>43.44</v>
      </c>
      <c r="J65" s="20">
        <f t="shared" ref="J65:J80" si="55">I65*G65</f>
        <v>43.44</v>
      </c>
      <c r="K65" s="32">
        <v>0.4</v>
      </c>
      <c r="L65" s="20">
        <f t="shared" ref="L65:L80" si="56">$O$50</f>
        <v>102</v>
      </c>
      <c r="M65" s="33">
        <f t="shared" ref="M65:M80" si="57">K65*G65</f>
        <v>0.4</v>
      </c>
      <c r="N65" s="12">
        <f t="shared" ref="N65:N80" si="58">M65*L65</f>
        <v>40.800000000000004</v>
      </c>
      <c r="O65" s="12">
        <f t="shared" ref="O65:O80" si="59">N65+J65</f>
        <v>84.240000000000009</v>
      </c>
      <c r="P65" s="56"/>
      <c r="Q65" s="40"/>
      <c r="R65" s="40"/>
      <c r="U65" s="42"/>
    </row>
    <row r="66" spans="1:21" s="41" customFormat="1" x14ac:dyDescent="0.3">
      <c r="A66" s="34">
        <f>IF(H66&lt;&gt;"",1+MAX($A$6:A65),"")</f>
        <v>36</v>
      </c>
      <c r="B66" s="83"/>
      <c r="C66" s="73"/>
      <c r="D66" s="28" t="s">
        <v>74</v>
      </c>
      <c r="E66" s="36">
        <v>12</v>
      </c>
      <c r="F66" s="37">
        <v>0</v>
      </c>
      <c r="G66" s="38">
        <f t="shared" si="54"/>
        <v>12</v>
      </c>
      <c r="H66" s="39" t="s">
        <v>3</v>
      </c>
      <c r="I66" s="20">
        <v>39.4</v>
      </c>
      <c r="J66" s="20">
        <f t="shared" si="55"/>
        <v>472.79999999999995</v>
      </c>
      <c r="K66" s="32">
        <v>0.4</v>
      </c>
      <c r="L66" s="20">
        <f t="shared" si="56"/>
        <v>102</v>
      </c>
      <c r="M66" s="33">
        <f t="shared" si="57"/>
        <v>4.8000000000000007</v>
      </c>
      <c r="N66" s="12">
        <f t="shared" si="58"/>
        <v>489.60000000000008</v>
      </c>
      <c r="O66" s="12">
        <f t="shared" si="59"/>
        <v>962.40000000000009</v>
      </c>
      <c r="P66" s="56"/>
      <c r="Q66" s="40"/>
      <c r="R66" s="40"/>
      <c r="U66" s="42"/>
    </row>
    <row r="67" spans="1:21" s="41" customFormat="1" x14ac:dyDescent="0.3">
      <c r="A67" s="34">
        <f>IF(H67&lt;&gt;"",1+MAX($A$6:A66),"")</f>
        <v>37</v>
      </c>
      <c r="B67" s="83"/>
      <c r="C67" s="73"/>
      <c r="D67" s="28" t="s">
        <v>75</v>
      </c>
      <c r="E67" s="36">
        <v>1</v>
      </c>
      <c r="F67" s="37">
        <v>0</v>
      </c>
      <c r="G67" s="38">
        <f t="shared" si="54"/>
        <v>1</v>
      </c>
      <c r="H67" s="39" t="s">
        <v>3</v>
      </c>
      <c r="I67" s="20">
        <v>87.3</v>
      </c>
      <c r="J67" s="20">
        <f t="shared" si="55"/>
        <v>87.3</v>
      </c>
      <c r="K67" s="32">
        <v>0.56599999999999995</v>
      </c>
      <c r="L67" s="20">
        <f t="shared" si="56"/>
        <v>102</v>
      </c>
      <c r="M67" s="33">
        <f t="shared" si="57"/>
        <v>0.56599999999999995</v>
      </c>
      <c r="N67" s="12">
        <f t="shared" si="58"/>
        <v>57.731999999999992</v>
      </c>
      <c r="O67" s="12">
        <f t="shared" si="59"/>
        <v>145.03199999999998</v>
      </c>
      <c r="P67" s="56"/>
      <c r="Q67" s="40"/>
      <c r="R67" s="40"/>
      <c r="U67" s="42"/>
    </row>
    <row r="68" spans="1:21" s="41" customFormat="1" x14ac:dyDescent="0.3">
      <c r="A68" s="34">
        <f>IF(H68&lt;&gt;"",1+MAX($A$6:A67),"")</f>
        <v>38</v>
      </c>
      <c r="B68" s="83"/>
      <c r="C68" s="73"/>
      <c r="D68" s="28" t="s">
        <v>76</v>
      </c>
      <c r="E68" s="36">
        <v>3</v>
      </c>
      <c r="F68" s="37">
        <v>0</v>
      </c>
      <c r="G68" s="38">
        <f t="shared" si="54"/>
        <v>3</v>
      </c>
      <c r="H68" s="39" t="s">
        <v>3</v>
      </c>
      <c r="I68" s="20">
        <v>53.4</v>
      </c>
      <c r="J68" s="20">
        <f t="shared" si="55"/>
        <v>160.19999999999999</v>
      </c>
      <c r="K68" s="32">
        <v>0.6</v>
      </c>
      <c r="L68" s="20">
        <f t="shared" si="56"/>
        <v>102</v>
      </c>
      <c r="M68" s="33">
        <f t="shared" si="57"/>
        <v>1.7999999999999998</v>
      </c>
      <c r="N68" s="12">
        <f t="shared" si="58"/>
        <v>183.6</v>
      </c>
      <c r="O68" s="12">
        <f t="shared" si="59"/>
        <v>343.79999999999995</v>
      </c>
      <c r="P68" s="56"/>
      <c r="Q68" s="40"/>
      <c r="R68" s="40"/>
      <c r="U68" s="42"/>
    </row>
    <row r="69" spans="1:21" s="41" customFormat="1" x14ac:dyDescent="0.3">
      <c r="A69" s="34">
        <f>IF(H69&lt;&gt;"",1+MAX($A$6:A68),"")</f>
        <v>39</v>
      </c>
      <c r="B69" s="83"/>
      <c r="C69" s="73"/>
      <c r="D69" s="28" t="s">
        <v>77</v>
      </c>
      <c r="E69" s="36">
        <v>2</v>
      </c>
      <c r="F69" s="37">
        <v>0</v>
      </c>
      <c r="G69" s="38">
        <f t="shared" si="54"/>
        <v>2</v>
      </c>
      <c r="H69" s="39" t="s">
        <v>3</v>
      </c>
      <c r="I69" s="20">
        <v>53.4</v>
      </c>
      <c r="J69" s="20">
        <f t="shared" si="55"/>
        <v>106.8</v>
      </c>
      <c r="K69" s="32">
        <v>0.6</v>
      </c>
      <c r="L69" s="20">
        <f t="shared" si="56"/>
        <v>102</v>
      </c>
      <c r="M69" s="33">
        <f t="shared" si="57"/>
        <v>1.2</v>
      </c>
      <c r="N69" s="12">
        <f t="shared" si="58"/>
        <v>122.39999999999999</v>
      </c>
      <c r="O69" s="12">
        <f t="shared" si="59"/>
        <v>229.2</v>
      </c>
      <c r="P69" s="56"/>
      <c r="Q69" s="40"/>
      <c r="R69" s="40"/>
      <c r="U69" s="42"/>
    </row>
    <row r="70" spans="1:21" s="41" customFormat="1" x14ac:dyDescent="0.3">
      <c r="A70" s="34">
        <f>IF(H70&lt;&gt;"",1+MAX($A$6:A69),"")</f>
        <v>40</v>
      </c>
      <c r="B70" s="83"/>
      <c r="C70" s="73"/>
      <c r="D70" s="28" t="s">
        <v>78</v>
      </c>
      <c r="E70" s="36">
        <v>2</v>
      </c>
      <c r="F70" s="37">
        <v>0</v>
      </c>
      <c r="G70" s="38">
        <f t="shared" si="54"/>
        <v>2</v>
      </c>
      <c r="H70" s="39" t="s">
        <v>3</v>
      </c>
      <c r="I70" s="20">
        <v>389</v>
      </c>
      <c r="J70" s="20">
        <f t="shared" si="55"/>
        <v>778</v>
      </c>
      <c r="K70" s="32">
        <v>2.4</v>
      </c>
      <c r="L70" s="20">
        <f t="shared" si="56"/>
        <v>102</v>
      </c>
      <c r="M70" s="33">
        <f t="shared" si="57"/>
        <v>4.8</v>
      </c>
      <c r="N70" s="12">
        <f t="shared" si="58"/>
        <v>489.59999999999997</v>
      </c>
      <c r="O70" s="12">
        <f t="shared" si="59"/>
        <v>1267.5999999999999</v>
      </c>
      <c r="P70" s="56"/>
      <c r="Q70" s="40"/>
      <c r="R70" s="40"/>
      <c r="U70" s="42"/>
    </row>
    <row r="71" spans="1:21" s="41" customFormat="1" x14ac:dyDescent="0.3">
      <c r="A71" s="34">
        <f>IF(H71&lt;&gt;"",1+MAX($A$6:A70),"")</f>
        <v>41</v>
      </c>
      <c r="B71" s="83"/>
      <c r="C71" s="73"/>
      <c r="D71" s="28" t="s">
        <v>79</v>
      </c>
      <c r="E71" s="36">
        <v>8</v>
      </c>
      <c r="F71" s="37">
        <v>0</v>
      </c>
      <c r="G71" s="38">
        <f t="shared" si="54"/>
        <v>8</v>
      </c>
      <c r="H71" s="39" t="s">
        <v>3</v>
      </c>
      <c r="I71" s="20">
        <v>62.3</v>
      </c>
      <c r="J71" s="20">
        <f t="shared" si="55"/>
        <v>498.4</v>
      </c>
      <c r="K71" s="32">
        <v>0.4</v>
      </c>
      <c r="L71" s="20">
        <f t="shared" si="56"/>
        <v>102</v>
      </c>
      <c r="M71" s="33">
        <f t="shared" si="57"/>
        <v>3.2</v>
      </c>
      <c r="N71" s="12">
        <f t="shared" si="58"/>
        <v>326.40000000000003</v>
      </c>
      <c r="O71" s="12">
        <f t="shared" si="59"/>
        <v>824.8</v>
      </c>
      <c r="P71" s="56"/>
      <c r="Q71" s="40"/>
      <c r="R71" s="40"/>
      <c r="U71" s="42"/>
    </row>
    <row r="72" spans="1:21" s="41" customFormat="1" x14ac:dyDescent="0.3">
      <c r="A72" s="34">
        <f>IF(H72&lt;&gt;"",1+MAX($A$6:A71),"")</f>
        <v>42</v>
      </c>
      <c r="B72" s="83"/>
      <c r="C72" s="73"/>
      <c r="D72" s="28" t="s">
        <v>80</v>
      </c>
      <c r="E72" s="36">
        <v>17</v>
      </c>
      <c r="F72" s="37">
        <v>0</v>
      </c>
      <c r="G72" s="38">
        <f t="shared" si="54"/>
        <v>17</v>
      </c>
      <c r="H72" s="39" t="s">
        <v>3</v>
      </c>
      <c r="I72" s="20">
        <v>62.3</v>
      </c>
      <c r="J72" s="20">
        <f t="shared" si="55"/>
        <v>1059.0999999999999</v>
      </c>
      <c r="K72" s="32">
        <v>0.4</v>
      </c>
      <c r="L72" s="20">
        <f t="shared" si="56"/>
        <v>102</v>
      </c>
      <c r="M72" s="33">
        <f t="shared" si="57"/>
        <v>6.8000000000000007</v>
      </c>
      <c r="N72" s="12">
        <f t="shared" si="58"/>
        <v>693.6</v>
      </c>
      <c r="O72" s="12">
        <f t="shared" si="59"/>
        <v>1752.6999999999998</v>
      </c>
      <c r="P72" s="56"/>
      <c r="Q72" s="40"/>
      <c r="R72" s="40"/>
      <c r="U72" s="42"/>
    </row>
    <row r="73" spans="1:21" s="41" customFormat="1" x14ac:dyDescent="0.3">
      <c r="A73" s="34">
        <f>IF(H73&lt;&gt;"",1+MAX($A$6:A72),"")</f>
        <v>43</v>
      </c>
      <c r="B73" s="83"/>
      <c r="C73" s="73"/>
      <c r="D73" s="28" t="s">
        <v>81</v>
      </c>
      <c r="E73" s="36">
        <v>1</v>
      </c>
      <c r="F73" s="37">
        <v>0</v>
      </c>
      <c r="G73" s="38">
        <f t="shared" si="54"/>
        <v>1</v>
      </c>
      <c r="H73" s="39" t="s">
        <v>3</v>
      </c>
      <c r="I73" s="20">
        <v>102.3</v>
      </c>
      <c r="J73" s="20">
        <f t="shared" si="55"/>
        <v>102.3</v>
      </c>
      <c r="K73" s="32">
        <v>0.64700000000000002</v>
      </c>
      <c r="L73" s="20">
        <f t="shared" si="56"/>
        <v>102</v>
      </c>
      <c r="M73" s="33">
        <f t="shared" si="57"/>
        <v>0.64700000000000002</v>
      </c>
      <c r="N73" s="12">
        <f t="shared" si="58"/>
        <v>65.994</v>
      </c>
      <c r="O73" s="12">
        <f t="shared" si="59"/>
        <v>168.29399999999998</v>
      </c>
      <c r="P73" s="56"/>
      <c r="Q73" s="40"/>
      <c r="R73" s="40"/>
      <c r="U73" s="42"/>
    </row>
    <row r="74" spans="1:21" s="41" customFormat="1" x14ac:dyDescent="0.3">
      <c r="A74" s="34">
        <f>IF(H74&lt;&gt;"",1+MAX($A$6:A73),"")</f>
        <v>44</v>
      </c>
      <c r="B74" s="83"/>
      <c r="C74" s="73"/>
      <c r="D74" s="28" t="s">
        <v>82</v>
      </c>
      <c r="E74" s="36">
        <v>1</v>
      </c>
      <c r="F74" s="37">
        <v>0</v>
      </c>
      <c r="G74" s="38">
        <f t="shared" si="54"/>
        <v>1</v>
      </c>
      <c r="H74" s="39" t="s">
        <v>3</v>
      </c>
      <c r="I74" s="20">
        <v>143.4</v>
      </c>
      <c r="J74" s="20">
        <f t="shared" si="55"/>
        <v>143.4</v>
      </c>
      <c r="K74" s="32">
        <v>0.76</v>
      </c>
      <c r="L74" s="20">
        <f t="shared" si="56"/>
        <v>102</v>
      </c>
      <c r="M74" s="33">
        <f t="shared" si="57"/>
        <v>0.76</v>
      </c>
      <c r="N74" s="12">
        <f t="shared" si="58"/>
        <v>77.52</v>
      </c>
      <c r="O74" s="12">
        <f t="shared" si="59"/>
        <v>220.92000000000002</v>
      </c>
      <c r="P74" s="56"/>
      <c r="Q74" s="40"/>
      <c r="R74" s="40"/>
      <c r="U74" s="42"/>
    </row>
    <row r="75" spans="1:21" s="41" customFormat="1" x14ac:dyDescent="0.3">
      <c r="A75" s="34">
        <f>IF(H75&lt;&gt;"",1+MAX($A$6:A74),"")</f>
        <v>45</v>
      </c>
      <c r="B75" s="83"/>
      <c r="C75" s="73"/>
      <c r="D75" s="28" t="s">
        <v>83</v>
      </c>
      <c r="E75" s="36">
        <v>13</v>
      </c>
      <c r="F75" s="37">
        <v>0</v>
      </c>
      <c r="G75" s="38">
        <f t="shared" si="54"/>
        <v>13</v>
      </c>
      <c r="H75" s="39" t="s">
        <v>3</v>
      </c>
      <c r="I75" s="20">
        <v>177</v>
      </c>
      <c r="J75" s="20">
        <f t="shared" si="55"/>
        <v>2301</v>
      </c>
      <c r="K75" s="32">
        <v>0.82</v>
      </c>
      <c r="L75" s="20">
        <f t="shared" si="56"/>
        <v>102</v>
      </c>
      <c r="M75" s="33">
        <f t="shared" si="57"/>
        <v>10.66</v>
      </c>
      <c r="N75" s="12">
        <f t="shared" si="58"/>
        <v>1087.32</v>
      </c>
      <c r="O75" s="12">
        <f t="shared" si="59"/>
        <v>3388.3199999999997</v>
      </c>
      <c r="P75" s="56"/>
      <c r="Q75" s="40"/>
      <c r="R75" s="40"/>
      <c r="U75" s="42"/>
    </row>
    <row r="76" spans="1:21" s="41" customFormat="1" x14ac:dyDescent="0.3">
      <c r="A76" s="34">
        <f>IF(H76&lt;&gt;"",1+MAX($A$6:A75),"")</f>
        <v>46</v>
      </c>
      <c r="B76" s="83"/>
      <c r="C76" s="73"/>
      <c r="D76" s="28" t="s">
        <v>84</v>
      </c>
      <c r="E76" s="36">
        <v>2</v>
      </c>
      <c r="F76" s="37">
        <v>0</v>
      </c>
      <c r="G76" s="38">
        <f t="shared" si="54"/>
        <v>2</v>
      </c>
      <c r="H76" s="39" t="s">
        <v>3</v>
      </c>
      <c r="I76" s="20">
        <v>246</v>
      </c>
      <c r="J76" s="20">
        <f t="shared" si="55"/>
        <v>492</v>
      </c>
      <c r="K76" s="32">
        <v>0.88</v>
      </c>
      <c r="L76" s="20">
        <f t="shared" si="56"/>
        <v>102</v>
      </c>
      <c r="M76" s="33">
        <f t="shared" si="57"/>
        <v>1.76</v>
      </c>
      <c r="N76" s="12">
        <f t="shared" si="58"/>
        <v>179.52</v>
      </c>
      <c r="O76" s="12">
        <f t="shared" si="59"/>
        <v>671.52</v>
      </c>
      <c r="P76" s="56"/>
      <c r="Q76" s="40"/>
      <c r="R76" s="40"/>
      <c r="U76" s="42"/>
    </row>
    <row r="77" spans="1:21" s="41" customFormat="1" x14ac:dyDescent="0.3">
      <c r="A77" s="34">
        <f>IF(H77&lt;&gt;"",1+MAX($A$6:A76),"")</f>
        <v>47</v>
      </c>
      <c r="B77" s="83"/>
      <c r="C77" s="73"/>
      <c r="D77" s="28" t="s">
        <v>85</v>
      </c>
      <c r="E77" s="36">
        <v>3</v>
      </c>
      <c r="F77" s="37">
        <v>0</v>
      </c>
      <c r="G77" s="38">
        <f t="shared" si="54"/>
        <v>3</v>
      </c>
      <c r="H77" s="39" t="s">
        <v>3</v>
      </c>
      <c r="I77" s="20">
        <v>276</v>
      </c>
      <c r="J77" s="20">
        <f t="shared" si="55"/>
        <v>828</v>
      </c>
      <c r="K77" s="32">
        <v>0.88</v>
      </c>
      <c r="L77" s="20">
        <f t="shared" si="56"/>
        <v>102</v>
      </c>
      <c r="M77" s="33">
        <f t="shared" si="57"/>
        <v>2.64</v>
      </c>
      <c r="N77" s="12">
        <f t="shared" si="58"/>
        <v>269.28000000000003</v>
      </c>
      <c r="O77" s="12">
        <f t="shared" si="59"/>
        <v>1097.28</v>
      </c>
      <c r="P77" s="56"/>
      <c r="Q77" s="40"/>
      <c r="R77" s="40"/>
      <c r="U77" s="42"/>
    </row>
    <row r="78" spans="1:21" s="41" customFormat="1" x14ac:dyDescent="0.3">
      <c r="A78" s="34">
        <f>IF(H78&lt;&gt;"",1+MAX($A$6:A77),"")</f>
        <v>48</v>
      </c>
      <c r="B78" s="83"/>
      <c r="C78" s="73"/>
      <c r="D78" s="28" t="s">
        <v>86</v>
      </c>
      <c r="E78" s="36">
        <v>2</v>
      </c>
      <c r="F78" s="37">
        <v>0</v>
      </c>
      <c r="G78" s="38">
        <f t="shared" si="54"/>
        <v>2</v>
      </c>
      <c r="H78" s="39" t="s">
        <v>3</v>
      </c>
      <c r="I78" s="20">
        <v>224</v>
      </c>
      <c r="J78" s="20">
        <f t="shared" si="55"/>
        <v>448</v>
      </c>
      <c r="K78" s="32">
        <v>0.64</v>
      </c>
      <c r="L78" s="20">
        <f t="shared" si="56"/>
        <v>102</v>
      </c>
      <c r="M78" s="33">
        <f t="shared" si="57"/>
        <v>1.28</v>
      </c>
      <c r="N78" s="12">
        <f t="shared" si="58"/>
        <v>130.56</v>
      </c>
      <c r="O78" s="12">
        <f t="shared" si="59"/>
        <v>578.55999999999995</v>
      </c>
      <c r="P78" s="56"/>
      <c r="Q78" s="40"/>
      <c r="R78" s="40"/>
      <c r="U78" s="42"/>
    </row>
    <row r="79" spans="1:21" s="41" customFormat="1" x14ac:dyDescent="0.3">
      <c r="A79" s="34">
        <f>IF(H79&lt;&gt;"",1+MAX($A$6:A78),"")</f>
        <v>49</v>
      </c>
      <c r="B79" s="83"/>
      <c r="C79" s="73"/>
      <c r="D79" s="28" t="s">
        <v>87</v>
      </c>
      <c r="E79" s="36">
        <v>2</v>
      </c>
      <c r="F79" s="37">
        <v>0</v>
      </c>
      <c r="G79" s="38">
        <f t="shared" si="54"/>
        <v>2</v>
      </c>
      <c r="H79" s="39" t="s">
        <v>3</v>
      </c>
      <c r="I79" s="20">
        <v>257</v>
      </c>
      <c r="J79" s="20">
        <f t="shared" si="55"/>
        <v>514</v>
      </c>
      <c r="K79" s="32">
        <v>1</v>
      </c>
      <c r="L79" s="20">
        <f t="shared" si="56"/>
        <v>102</v>
      </c>
      <c r="M79" s="33">
        <f t="shared" si="57"/>
        <v>2</v>
      </c>
      <c r="N79" s="12">
        <f t="shared" si="58"/>
        <v>204</v>
      </c>
      <c r="O79" s="12">
        <f t="shared" si="59"/>
        <v>718</v>
      </c>
      <c r="P79" s="56"/>
      <c r="Q79" s="40"/>
      <c r="R79" s="40"/>
      <c r="U79" s="42"/>
    </row>
    <row r="80" spans="1:21" s="41" customFormat="1" x14ac:dyDescent="0.3">
      <c r="A80" s="34">
        <f>IF(H80&lt;&gt;"",1+MAX($A$6:A79),"")</f>
        <v>50</v>
      </c>
      <c r="B80" s="83"/>
      <c r="C80" s="73"/>
      <c r="D80" s="28" t="s">
        <v>88</v>
      </c>
      <c r="E80" s="36">
        <v>1</v>
      </c>
      <c r="F80" s="37">
        <v>0</v>
      </c>
      <c r="G80" s="38">
        <f t="shared" si="54"/>
        <v>1</v>
      </c>
      <c r="H80" s="39" t="s">
        <v>3</v>
      </c>
      <c r="I80" s="20">
        <v>312</v>
      </c>
      <c r="J80" s="20">
        <f t="shared" si="55"/>
        <v>312</v>
      </c>
      <c r="K80" s="32">
        <v>1</v>
      </c>
      <c r="L80" s="20">
        <f t="shared" si="56"/>
        <v>102</v>
      </c>
      <c r="M80" s="33">
        <f t="shared" si="57"/>
        <v>1</v>
      </c>
      <c r="N80" s="12">
        <f t="shared" si="58"/>
        <v>102</v>
      </c>
      <c r="O80" s="12">
        <f t="shared" si="59"/>
        <v>414</v>
      </c>
      <c r="P80" s="56"/>
      <c r="Q80" s="40"/>
      <c r="R80" s="40"/>
      <c r="U80" s="42"/>
    </row>
    <row r="81" spans="1:21" s="41" customFormat="1" x14ac:dyDescent="0.3">
      <c r="A81" s="34" t="str">
        <f>IF(H81&lt;&gt;"",1+MAX($A$6:A80),"")</f>
        <v/>
      </c>
      <c r="B81" s="83"/>
      <c r="C81" s="73"/>
      <c r="D81" s="28"/>
      <c r="E81" s="36"/>
      <c r="F81" s="37"/>
      <c r="G81" s="38"/>
      <c r="H81" s="39"/>
      <c r="I81" s="20"/>
      <c r="J81" s="20"/>
      <c r="K81" s="32"/>
      <c r="L81" s="20"/>
      <c r="M81" s="33"/>
      <c r="N81" s="12"/>
      <c r="O81" s="12"/>
      <c r="P81" s="56"/>
      <c r="Q81" s="40"/>
      <c r="R81" s="40"/>
      <c r="U81" s="42"/>
    </row>
    <row r="82" spans="1:21" s="41" customFormat="1" x14ac:dyDescent="0.3">
      <c r="A82" s="34" t="str">
        <f>IF(H82&lt;&gt;"",1+MAX($A$6:A81),"")</f>
        <v/>
      </c>
      <c r="B82" s="83"/>
      <c r="C82" s="73"/>
      <c r="D82" s="65" t="s">
        <v>89</v>
      </c>
      <c r="E82" s="36"/>
      <c r="F82" s="37"/>
      <c r="G82" s="38"/>
      <c r="H82" s="39"/>
      <c r="I82" s="20"/>
      <c r="J82" s="20"/>
      <c r="K82" s="32"/>
      <c r="L82" s="20"/>
      <c r="M82" s="33"/>
      <c r="N82" s="12"/>
      <c r="O82" s="12"/>
      <c r="P82" s="56"/>
      <c r="Q82" s="40"/>
      <c r="R82" s="40"/>
      <c r="U82" s="42"/>
    </row>
    <row r="83" spans="1:21" s="41" customFormat="1" x14ac:dyDescent="0.3">
      <c r="A83" s="34">
        <f>IF(H83&lt;&gt;"",1+MAX($A$6:A82),"")</f>
        <v>51</v>
      </c>
      <c r="B83" s="83"/>
      <c r="C83" s="73"/>
      <c r="D83" s="28" t="s">
        <v>90</v>
      </c>
      <c r="E83" s="36">
        <v>2</v>
      </c>
      <c r="F83" s="37">
        <v>0</v>
      </c>
      <c r="G83" s="38">
        <f>(1+F83)*E83</f>
        <v>2</v>
      </c>
      <c r="H83" s="39" t="s">
        <v>3</v>
      </c>
      <c r="I83" s="20">
        <v>1240</v>
      </c>
      <c r="J83" s="20">
        <f t="shared" ref="J83:J85" si="60">I83*G83</f>
        <v>2480</v>
      </c>
      <c r="K83" s="32">
        <v>6</v>
      </c>
      <c r="L83" s="20">
        <f t="shared" ref="L83:L85" si="61">$O$50</f>
        <v>102</v>
      </c>
      <c r="M83" s="33">
        <f t="shared" ref="M83:M85" si="62">K83*G83</f>
        <v>12</v>
      </c>
      <c r="N83" s="12">
        <f t="shared" ref="N83:N85" si="63">M83*L83</f>
        <v>1224</v>
      </c>
      <c r="O83" s="12">
        <f t="shared" ref="O83:O85" si="64">N83+J83</f>
        <v>3704</v>
      </c>
      <c r="P83" s="56"/>
      <c r="Q83" s="40"/>
      <c r="R83" s="40"/>
      <c r="U83" s="42"/>
    </row>
    <row r="84" spans="1:21" s="41" customFormat="1" x14ac:dyDescent="0.3">
      <c r="A84" s="34">
        <f>IF(H84&lt;&gt;"",1+MAX($A$6:A83),"")</f>
        <v>52</v>
      </c>
      <c r="B84" s="83"/>
      <c r="C84" s="73"/>
      <c r="D84" s="28" t="s">
        <v>91</v>
      </c>
      <c r="E84" s="36">
        <v>14</v>
      </c>
      <c r="F84" s="37">
        <v>0</v>
      </c>
      <c r="G84" s="38">
        <f>(1+F84)*E84</f>
        <v>14</v>
      </c>
      <c r="H84" s="39" t="s">
        <v>3</v>
      </c>
      <c r="I84" s="20">
        <v>867</v>
      </c>
      <c r="J84" s="20">
        <f t="shared" si="60"/>
        <v>12138</v>
      </c>
      <c r="K84" s="32">
        <v>6</v>
      </c>
      <c r="L84" s="20">
        <f t="shared" si="61"/>
        <v>102</v>
      </c>
      <c r="M84" s="33">
        <f t="shared" si="62"/>
        <v>84</v>
      </c>
      <c r="N84" s="12">
        <f t="shared" si="63"/>
        <v>8568</v>
      </c>
      <c r="O84" s="12">
        <f t="shared" si="64"/>
        <v>20706</v>
      </c>
      <c r="P84" s="56"/>
      <c r="Q84" s="40"/>
      <c r="R84" s="40"/>
      <c r="U84" s="42"/>
    </row>
    <row r="85" spans="1:21" s="41" customFormat="1" x14ac:dyDescent="0.3">
      <c r="A85" s="34">
        <f>IF(H85&lt;&gt;"",1+MAX($A$6:A84),"")</f>
        <v>53</v>
      </c>
      <c r="B85" s="83"/>
      <c r="C85" s="73"/>
      <c r="D85" s="28" t="s">
        <v>92</v>
      </c>
      <c r="E85" s="36">
        <v>2</v>
      </c>
      <c r="F85" s="37">
        <v>0</v>
      </c>
      <c r="G85" s="38">
        <f>(1+F85)*E85</f>
        <v>2</v>
      </c>
      <c r="H85" s="39" t="s">
        <v>3</v>
      </c>
      <c r="I85" s="20">
        <v>1879</v>
      </c>
      <c r="J85" s="20">
        <f t="shared" si="60"/>
        <v>3758</v>
      </c>
      <c r="K85" s="32">
        <v>3.44</v>
      </c>
      <c r="L85" s="20">
        <f t="shared" si="61"/>
        <v>102</v>
      </c>
      <c r="M85" s="33">
        <f t="shared" si="62"/>
        <v>6.88</v>
      </c>
      <c r="N85" s="12">
        <f t="shared" si="63"/>
        <v>701.76</v>
      </c>
      <c r="O85" s="12">
        <f t="shared" si="64"/>
        <v>4459.76</v>
      </c>
      <c r="P85" s="56"/>
      <c r="Q85" s="40"/>
      <c r="R85" s="40"/>
      <c r="U85" s="42"/>
    </row>
    <row r="86" spans="1:21" s="41" customFormat="1" x14ac:dyDescent="0.3">
      <c r="A86" s="34" t="str">
        <f>IF(H86&lt;&gt;"",1+MAX($A$6:A85),"")</f>
        <v/>
      </c>
      <c r="B86" s="83"/>
      <c r="C86" s="73"/>
      <c r="D86" s="28"/>
      <c r="E86" s="36"/>
      <c r="F86" s="37"/>
      <c r="G86" s="38"/>
      <c r="H86" s="39"/>
      <c r="I86" s="20"/>
      <c r="J86" s="20"/>
      <c r="K86" s="32"/>
      <c r="L86" s="20"/>
      <c r="M86" s="33"/>
      <c r="N86" s="12"/>
      <c r="O86" s="12"/>
      <c r="P86" s="56"/>
      <c r="Q86" s="40"/>
      <c r="R86" s="40"/>
      <c r="U86" s="42"/>
    </row>
    <row r="87" spans="1:21" s="41" customFormat="1" x14ac:dyDescent="0.3">
      <c r="A87" s="34" t="str">
        <f>IF(H87&lt;&gt;"",1+MAX($A$6:A86),"")</f>
        <v/>
      </c>
      <c r="B87" s="83"/>
      <c r="C87" s="73"/>
      <c r="D87" s="65" t="s">
        <v>93</v>
      </c>
      <c r="E87" s="36"/>
      <c r="F87" s="37"/>
      <c r="G87" s="38"/>
      <c r="H87" s="39"/>
      <c r="I87" s="20"/>
      <c r="J87" s="20"/>
      <c r="K87" s="32"/>
      <c r="L87" s="20"/>
      <c r="M87" s="33"/>
      <c r="N87" s="12"/>
      <c r="O87" s="12"/>
      <c r="P87" s="56"/>
      <c r="Q87" s="40"/>
      <c r="R87" s="40"/>
      <c r="U87" s="42"/>
    </row>
    <row r="88" spans="1:21" s="41" customFormat="1" x14ac:dyDescent="0.3">
      <c r="A88" s="34">
        <f>IF(H88&lt;&gt;"",1+MAX($A$6:A87),"")</f>
        <v>54</v>
      </c>
      <c r="B88" s="83"/>
      <c r="C88" s="73"/>
      <c r="D88" s="28" t="s">
        <v>94</v>
      </c>
      <c r="E88" s="36">
        <v>4</v>
      </c>
      <c r="F88" s="37">
        <v>0</v>
      </c>
      <c r="G88" s="38">
        <f>(1+F88)*E88</f>
        <v>4</v>
      </c>
      <c r="H88" s="39" t="s">
        <v>3</v>
      </c>
      <c r="I88" s="20">
        <v>3766</v>
      </c>
      <c r="J88" s="20">
        <f t="shared" ref="J88:J89" si="65">I88*G88</f>
        <v>15064</v>
      </c>
      <c r="K88" s="32">
        <v>3.22</v>
      </c>
      <c r="L88" s="20">
        <f t="shared" ref="L88:L89" si="66">$O$50</f>
        <v>102</v>
      </c>
      <c r="M88" s="33">
        <f t="shared" ref="M88:M89" si="67">K88*G88</f>
        <v>12.88</v>
      </c>
      <c r="N88" s="12">
        <f t="shared" ref="N88:N89" si="68">M88*L88</f>
        <v>1313.76</v>
      </c>
      <c r="O88" s="12">
        <f t="shared" ref="O88:O89" si="69">N88+J88</f>
        <v>16377.76</v>
      </c>
      <c r="P88" s="56"/>
      <c r="Q88" s="40"/>
      <c r="R88" s="40"/>
      <c r="U88" s="42"/>
    </row>
    <row r="89" spans="1:21" s="41" customFormat="1" x14ac:dyDescent="0.3">
      <c r="A89" s="34">
        <f>IF(H89&lt;&gt;"",1+MAX($A$6:A88),"")</f>
        <v>55</v>
      </c>
      <c r="B89" s="83"/>
      <c r="C89" s="73"/>
      <c r="D89" s="28" t="s">
        <v>95</v>
      </c>
      <c r="E89" s="36">
        <v>4</v>
      </c>
      <c r="F89" s="37">
        <v>0</v>
      </c>
      <c r="G89" s="38">
        <f>(1+F89)*E89</f>
        <v>4</v>
      </c>
      <c r="H89" s="39" t="s">
        <v>3</v>
      </c>
      <c r="I89" s="20">
        <v>1455</v>
      </c>
      <c r="J89" s="20">
        <f t="shared" si="65"/>
        <v>5820</v>
      </c>
      <c r="K89" s="32">
        <v>2.12</v>
      </c>
      <c r="L89" s="20">
        <f t="shared" si="66"/>
        <v>102</v>
      </c>
      <c r="M89" s="33">
        <f t="shared" si="67"/>
        <v>8.48</v>
      </c>
      <c r="N89" s="12">
        <f t="shared" si="68"/>
        <v>864.96</v>
      </c>
      <c r="O89" s="12">
        <f t="shared" si="69"/>
        <v>6684.96</v>
      </c>
      <c r="P89" s="56"/>
      <c r="Q89" s="40"/>
      <c r="R89" s="40"/>
      <c r="U89" s="42"/>
    </row>
    <row r="90" spans="1:21" s="41" customFormat="1" x14ac:dyDescent="0.3">
      <c r="A90" s="34" t="str">
        <f>IF(H90&lt;&gt;"",1+MAX($A$6:A89),"")</f>
        <v/>
      </c>
      <c r="B90" s="83"/>
      <c r="C90" s="73"/>
      <c r="D90" s="28"/>
      <c r="E90" s="36"/>
      <c r="F90" s="37"/>
      <c r="G90" s="38"/>
      <c r="H90" s="39"/>
      <c r="I90" s="20"/>
      <c r="J90" s="20"/>
      <c r="K90" s="32"/>
      <c r="L90" s="20"/>
      <c r="M90" s="33"/>
      <c r="N90" s="12"/>
      <c r="O90" s="12"/>
      <c r="P90" s="56"/>
      <c r="Q90" s="40"/>
      <c r="R90" s="40"/>
      <c r="U90" s="42"/>
    </row>
    <row r="91" spans="1:21" s="41" customFormat="1" x14ac:dyDescent="0.3">
      <c r="A91" s="34" t="str">
        <f>IF(H91&lt;&gt;"",1+MAX($A$6:A90),"")</f>
        <v/>
      </c>
      <c r="B91" s="83"/>
      <c r="C91" s="73"/>
      <c r="D91" s="65" t="s">
        <v>96</v>
      </c>
      <c r="E91" s="36"/>
      <c r="F91" s="37"/>
      <c r="G91" s="38"/>
      <c r="H91" s="39"/>
      <c r="I91" s="20"/>
      <c r="J91" s="20"/>
      <c r="K91" s="32"/>
      <c r="L91" s="20"/>
      <c r="M91" s="33"/>
      <c r="N91" s="12"/>
      <c r="O91" s="12"/>
      <c r="P91" s="56"/>
      <c r="Q91" s="40"/>
      <c r="R91" s="40"/>
      <c r="U91" s="42"/>
    </row>
    <row r="92" spans="1:21" s="41" customFormat="1" x14ac:dyDescent="0.3">
      <c r="A92" s="34">
        <f>IF(H92&lt;&gt;"",1+MAX($A$6:A91),"")</f>
        <v>56</v>
      </c>
      <c r="B92" s="83"/>
      <c r="C92" s="73"/>
      <c r="D92" s="28" t="s">
        <v>97</v>
      </c>
      <c r="E92" s="36">
        <v>15</v>
      </c>
      <c r="F92" s="37">
        <v>0</v>
      </c>
      <c r="G92" s="38">
        <f t="shared" ref="G92:G98" si="70">(1+F92)*E92</f>
        <v>15</v>
      </c>
      <c r="H92" s="39" t="s">
        <v>3</v>
      </c>
      <c r="I92" s="20">
        <v>112.33</v>
      </c>
      <c r="J92" s="20">
        <f t="shared" ref="J92:J98" si="71">I92*G92</f>
        <v>1684.95</v>
      </c>
      <c r="K92" s="32">
        <v>1.022</v>
      </c>
      <c r="L92" s="20">
        <f t="shared" ref="L92:L98" si="72">$O$50</f>
        <v>102</v>
      </c>
      <c r="M92" s="33">
        <f t="shared" ref="M92:M98" si="73">K92*G92</f>
        <v>15.33</v>
      </c>
      <c r="N92" s="12">
        <f t="shared" ref="N92:N98" si="74">M92*L92</f>
        <v>1563.66</v>
      </c>
      <c r="O92" s="12">
        <f t="shared" ref="O92:O98" si="75">N92+J92</f>
        <v>3248.61</v>
      </c>
      <c r="P92" s="56"/>
      <c r="Q92" s="40"/>
      <c r="R92" s="40"/>
      <c r="U92" s="42"/>
    </row>
    <row r="93" spans="1:21" s="41" customFormat="1" x14ac:dyDescent="0.3">
      <c r="A93" s="34">
        <f>IF(H93&lt;&gt;"",1+MAX($A$6:A92),"")</f>
        <v>57</v>
      </c>
      <c r="B93" s="83"/>
      <c r="C93" s="73"/>
      <c r="D93" s="28" t="s">
        <v>98</v>
      </c>
      <c r="E93" s="36">
        <v>4</v>
      </c>
      <c r="F93" s="37">
        <v>0</v>
      </c>
      <c r="G93" s="38">
        <f t="shared" si="70"/>
        <v>4</v>
      </c>
      <c r="H93" s="39" t="s">
        <v>3</v>
      </c>
      <c r="I93" s="20">
        <v>132</v>
      </c>
      <c r="J93" s="20">
        <f t="shared" si="71"/>
        <v>528</v>
      </c>
      <c r="K93" s="32">
        <v>1.022</v>
      </c>
      <c r="L93" s="20">
        <f t="shared" si="72"/>
        <v>102</v>
      </c>
      <c r="M93" s="33">
        <f t="shared" si="73"/>
        <v>4.0880000000000001</v>
      </c>
      <c r="N93" s="12">
        <f t="shared" si="74"/>
        <v>416.976</v>
      </c>
      <c r="O93" s="12">
        <f t="shared" si="75"/>
        <v>944.976</v>
      </c>
      <c r="P93" s="56"/>
      <c r="Q93" s="40"/>
      <c r="R93" s="40"/>
      <c r="U93" s="42"/>
    </row>
    <row r="94" spans="1:21" s="41" customFormat="1" x14ac:dyDescent="0.3">
      <c r="A94" s="34">
        <f>IF(H94&lt;&gt;"",1+MAX($A$6:A93),"")</f>
        <v>58</v>
      </c>
      <c r="B94" s="83"/>
      <c r="C94" s="73"/>
      <c r="D94" s="28" t="s">
        <v>99</v>
      </c>
      <c r="E94" s="36">
        <v>1</v>
      </c>
      <c r="F94" s="37">
        <v>0</v>
      </c>
      <c r="G94" s="38">
        <f t="shared" si="70"/>
        <v>1</v>
      </c>
      <c r="H94" s="39" t="s">
        <v>3</v>
      </c>
      <c r="I94" s="20">
        <v>187</v>
      </c>
      <c r="J94" s="20">
        <f t="shared" si="71"/>
        <v>187</v>
      </c>
      <c r="K94" s="32">
        <v>1.1200000000000001</v>
      </c>
      <c r="L94" s="20">
        <f t="shared" si="72"/>
        <v>102</v>
      </c>
      <c r="M94" s="33">
        <f t="shared" si="73"/>
        <v>1.1200000000000001</v>
      </c>
      <c r="N94" s="12">
        <f t="shared" si="74"/>
        <v>114.24000000000001</v>
      </c>
      <c r="O94" s="12">
        <f t="shared" si="75"/>
        <v>301.24</v>
      </c>
      <c r="P94" s="56"/>
      <c r="Q94" s="40"/>
      <c r="R94" s="40"/>
      <c r="U94" s="42"/>
    </row>
    <row r="95" spans="1:21" s="41" customFormat="1" x14ac:dyDescent="0.3">
      <c r="A95" s="34">
        <f>IF(H95&lt;&gt;"",1+MAX($A$6:A94),"")</f>
        <v>59</v>
      </c>
      <c r="B95" s="83"/>
      <c r="C95" s="73"/>
      <c r="D95" s="28" t="s">
        <v>100</v>
      </c>
      <c r="E95" s="36">
        <v>2</v>
      </c>
      <c r="F95" s="37">
        <v>0</v>
      </c>
      <c r="G95" s="38">
        <f t="shared" si="70"/>
        <v>2</v>
      </c>
      <c r="H95" s="39" t="s">
        <v>3</v>
      </c>
      <c r="I95" s="20">
        <v>164</v>
      </c>
      <c r="J95" s="20">
        <f t="shared" si="71"/>
        <v>328</v>
      </c>
      <c r="K95" s="32">
        <v>1.02</v>
      </c>
      <c r="L95" s="20">
        <f t="shared" si="72"/>
        <v>102</v>
      </c>
      <c r="M95" s="33">
        <f t="shared" si="73"/>
        <v>2.04</v>
      </c>
      <c r="N95" s="12">
        <f t="shared" si="74"/>
        <v>208.08</v>
      </c>
      <c r="O95" s="12">
        <f t="shared" si="75"/>
        <v>536.08000000000004</v>
      </c>
      <c r="P95" s="56"/>
      <c r="Q95" s="40"/>
      <c r="R95" s="40"/>
      <c r="U95" s="42"/>
    </row>
    <row r="96" spans="1:21" s="41" customFormat="1" x14ac:dyDescent="0.3">
      <c r="A96" s="34">
        <f>IF(H96&lt;&gt;"",1+MAX($A$6:A95),"")</f>
        <v>60</v>
      </c>
      <c r="B96" s="83"/>
      <c r="C96" s="73"/>
      <c r="D96" s="28" t="s">
        <v>101</v>
      </c>
      <c r="E96" s="36">
        <v>1</v>
      </c>
      <c r="F96" s="37">
        <v>0</v>
      </c>
      <c r="G96" s="38">
        <f t="shared" si="70"/>
        <v>1</v>
      </c>
      <c r="H96" s="39" t="s">
        <v>3</v>
      </c>
      <c r="I96" s="20">
        <v>187</v>
      </c>
      <c r="J96" s="20">
        <f t="shared" si="71"/>
        <v>187</v>
      </c>
      <c r="K96" s="32">
        <v>1.1200000000000001</v>
      </c>
      <c r="L96" s="20">
        <f t="shared" si="72"/>
        <v>102</v>
      </c>
      <c r="M96" s="33">
        <f t="shared" si="73"/>
        <v>1.1200000000000001</v>
      </c>
      <c r="N96" s="12">
        <f t="shared" si="74"/>
        <v>114.24000000000001</v>
      </c>
      <c r="O96" s="12">
        <f t="shared" si="75"/>
        <v>301.24</v>
      </c>
      <c r="P96" s="56"/>
      <c r="Q96" s="40"/>
      <c r="R96" s="40"/>
      <c r="U96" s="42"/>
    </row>
    <row r="97" spans="1:21" s="41" customFormat="1" x14ac:dyDescent="0.3">
      <c r="A97" s="34">
        <f>IF(H97&lt;&gt;"",1+MAX($A$6:A96),"")</f>
        <v>61</v>
      </c>
      <c r="B97" s="83"/>
      <c r="C97" s="73"/>
      <c r="D97" s="28" t="s">
        <v>102</v>
      </c>
      <c r="E97" s="36">
        <v>2</v>
      </c>
      <c r="F97" s="37">
        <v>0</v>
      </c>
      <c r="G97" s="38">
        <f t="shared" si="70"/>
        <v>2</v>
      </c>
      <c r="H97" s="39" t="s">
        <v>3</v>
      </c>
      <c r="I97" s="20">
        <v>3245</v>
      </c>
      <c r="J97" s="20">
        <f t="shared" si="71"/>
        <v>6490</v>
      </c>
      <c r="K97" s="32">
        <v>2.89</v>
      </c>
      <c r="L97" s="20">
        <f t="shared" si="72"/>
        <v>102</v>
      </c>
      <c r="M97" s="33">
        <f t="shared" si="73"/>
        <v>5.78</v>
      </c>
      <c r="N97" s="12">
        <f t="shared" si="74"/>
        <v>589.56000000000006</v>
      </c>
      <c r="O97" s="12">
        <f t="shared" si="75"/>
        <v>7079.56</v>
      </c>
      <c r="P97" s="56"/>
      <c r="Q97" s="40"/>
      <c r="R97" s="40"/>
      <c r="U97" s="42"/>
    </row>
    <row r="98" spans="1:21" s="41" customFormat="1" x14ac:dyDescent="0.3">
      <c r="A98" s="34">
        <f>IF(H98&lt;&gt;"",1+MAX($A$6:A97),"")</f>
        <v>62</v>
      </c>
      <c r="B98" s="83"/>
      <c r="C98" s="73"/>
      <c r="D98" s="28" t="s">
        <v>103</v>
      </c>
      <c r="E98" s="36">
        <v>2</v>
      </c>
      <c r="F98" s="37">
        <v>0</v>
      </c>
      <c r="G98" s="38">
        <f t="shared" si="70"/>
        <v>2</v>
      </c>
      <c r="H98" s="39" t="s">
        <v>3</v>
      </c>
      <c r="I98" s="20">
        <v>4788</v>
      </c>
      <c r="J98" s="20">
        <f t="shared" si="71"/>
        <v>9576</v>
      </c>
      <c r="K98" s="32">
        <v>3.44</v>
      </c>
      <c r="L98" s="20">
        <f t="shared" si="72"/>
        <v>102</v>
      </c>
      <c r="M98" s="33">
        <f t="shared" si="73"/>
        <v>6.88</v>
      </c>
      <c r="N98" s="12">
        <f t="shared" si="74"/>
        <v>701.76</v>
      </c>
      <c r="O98" s="12">
        <f t="shared" si="75"/>
        <v>10277.76</v>
      </c>
      <c r="P98" s="56"/>
      <c r="Q98" s="40"/>
      <c r="R98" s="40"/>
      <c r="U98" s="42"/>
    </row>
    <row r="99" spans="1:21" s="41" customFormat="1" x14ac:dyDescent="0.3">
      <c r="A99" s="34" t="str">
        <f>IF(H99&lt;&gt;"",1+MAX($A$6:A98),"")</f>
        <v/>
      </c>
      <c r="B99" s="83"/>
      <c r="C99" s="73"/>
      <c r="D99" s="28"/>
      <c r="E99" s="36"/>
      <c r="F99" s="37"/>
      <c r="G99" s="38"/>
      <c r="H99" s="39"/>
      <c r="I99" s="20"/>
      <c r="J99" s="20"/>
      <c r="K99" s="32"/>
      <c r="L99" s="20"/>
      <c r="M99" s="33"/>
      <c r="N99" s="12"/>
      <c r="O99" s="12"/>
      <c r="P99" s="56"/>
      <c r="Q99" s="40"/>
      <c r="R99" s="40"/>
      <c r="U99" s="42"/>
    </row>
    <row r="100" spans="1:21" s="41" customFormat="1" x14ac:dyDescent="0.3">
      <c r="A100" s="34" t="str">
        <f>IF(H100&lt;&gt;"",1+MAX($A$6:A99),"")</f>
        <v/>
      </c>
      <c r="B100" s="83"/>
      <c r="C100" s="73"/>
      <c r="D100" s="65" t="s">
        <v>104</v>
      </c>
      <c r="E100" s="36"/>
      <c r="F100" s="37"/>
      <c r="G100" s="38"/>
      <c r="H100" s="39"/>
      <c r="I100" s="20"/>
      <c r="J100" s="20"/>
      <c r="K100" s="32"/>
      <c r="L100" s="20"/>
      <c r="M100" s="33"/>
      <c r="N100" s="12"/>
      <c r="O100" s="12"/>
      <c r="P100" s="56"/>
      <c r="Q100" s="40"/>
      <c r="R100" s="40"/>
      <c r="U100" s="42"/>
    </row>
    <row r="101" spans="1:21" s="41" customFormat="1" x14ac:dyDescent="0.3">
      <c r="A101" s="34">
        <f>IF(H101&lt;&gt;"",1+MAX($A$6:A100),"")</f>
        <v>63</v>
      </c>
      <c r="B101" s="83"/>
      <c r="C101" s="73"/>
      <c r="D101" s="28" t="s">
        <v>105</v>
      </c>
      <c r="E101" s="36">
        <v>1</v>
      </c>
      <c r="F101" s="37">
        <v>0</v>
      </c>
      <c r="G101" s="38">
        <f t="shared" ref="G101:G109" si="76">(1+F101)*E101</f>
        <v>1</v>
      </c>
      <c r="H101" s="39" t="s">
        <v>3</v>
      </c>
      <c r="I101" s="20">
        <v>2264</v>
      </c>
      <c r="J101" s="20">
        <f t="shared" ref="J101:J109" si="77">I101*G101</f>
        <v>2264</v>
      </c>
      <c r="K101" s="32">
        <v>2</v>
      </c>
      <c r="L101" s="20">
        <f t="shared" ref="L101:L109" si="78">$O$50</f>
        <v>102</v>
      </c>
      <c r="M101" s="33">
        <f t="shared" ref="M101:M109" si="79">K101*G101</f>
        <v>2</v>
      </c>
      <c r="N101" s="12">
        <f t="shared" ref="N101:N109" si="80">M101*L101</f>
        <v>204</v>
      </c>
      <c r="O101" s="12">
        <f t="shared" ref="O101:O109" si="81">N101+J101</f>
        <v>2468</v>
      </c>
      <c r="P101" s="56"/>
      <c r="Q101" s="40"/>
      <c r="R101" s="40"/>
      <c r="U101" s="42"/>
    </row>
    <row r="102" spans="1:21" s="41" customFormat="1" ht="31.2" x14ac:dyDescent="0.3">
      <c r="A102" s="34">
        <f>IF(H102&lt;&gt;"",1+MAX($A$6:A101),"")</f>
        <v>64</v>
      </c>
      <c r="B102" s="83"/>
      <c r="C102" s="73"/>
      <c r="D102" s="28" t="s">
        <v>106</v>
      </c>
      <c r="E102" s="36">
        <v>1</v>
      </c>
      <c r="F102" s="37">
        <v>0</v>
      </c>
      <c r="G102" s="38">
        <f t="shared" si="76"/>
        <v>1</v>
      </c>
      <c r="H102" s="39" t="s">
        <v>3</v>
      </c>
      <c r="I102" s="20">
        <v>1143</v>
      </c>
      <c r="J102" s="20">
        <f t="shared" si="77"/>
        <v>1143</v>
      </c>
      <c r="K102" s="32">
        <v>2</v>
      </c>
      <c r="L102" s="20">
        <f t="shared" si="78"/>
        <v>102</v>
      </c>
      <c r="M102" s="33">
        <f t="shared" si="79"/>
        <v>2</v>
      </c>
      <c r="N102" s="12">
        <f t="shared" si="80"/>
        <v>204</v>
      </c>
      <c r="O102" s="12">
        <f t="shared" si="81"/>
        <v>1347</v>
      </c>
      <c r="P102" s="56"/>
      <c r="Q102" s="40"/>
      <c r="R102" s="40"/>
      <c r="U102" s="42"/>
    </row>
    <row r="103" spans="1:21" s="41" customFormat="1" x14ac:dyDescent="0.3">
      <c r="A103" s="34">
        <f>IF(H103&lt;&gt;"",1+MAX($A$6:A102),"")</f>
        <v>65</v>
      </c>
      <c r="B103" s="83"/>
      <c r="C103" s="73"/>
      <c r="D103" s="28" t="s">
        <v>107</v>
      </c>
      <c r="E103" s="36">
        <v>1</v>
      </c>
      <c r="F103" s="37">
        <v>0</v>
      </c>
      <c r="G103" s="38">
        <f t="shared" si="76"/>
        <v>1</v>
      </c>
      <c r="H103" s="39" t="s">
        <v>3</v>
      </c>
      <c r="I103" s="20">
        <v>620</v>
      </c>
      <c r="J103" s="20">
        <f t="shared" si="77"/>
        <v>620</v>
      </c>
      <c r="K103" s="32">
        <v>1.76</v>
      </c>
      <c r="L103" s="20">
        <f t="shared" si="78"/>
        <v>102</v>
      </c>
      <c r="M103" s="33">
        <f t="shared" si="79"/>
        <v>1.76</v>
      </c>
      <c r="N103" s="12">
        <f t="shared" si="80"/>
        <v>179.52</v>
      </c>
      <c r="O103" s="12">
        <f t="shared" si="81"/>
        <v>799.52</v>
      </c>
      <c r="P103" s="56"/>
      <c r="Q103" s="40"/>
      <c r="R103" s="40"/>
      <c r="U103" s="42"/>
    </row>
    <row r="104" spans="1:21" s="41" customFormat="1" x14ac:dyDescent="0.3">
      <c r="A104" s="34">
        <f>IF(H104&lt;&gt;"",1+MAX($A$6:A103),"")</f>
        <v>66</v>
      </c>
      <c r="B104" s="83"/>
      <c r="C104" s="73"/>
      <c r="D104" s="28" t="s">
        <v>108</v>
      </c>
      <c r="E104" s="36">
        <v>1</v>
      </c>
      <c r="F104" s="37">
        <v>0</v>
      </c>
      <c r="G104" s="38">
        <f t="shared" si="76"/>
        <v>1</v>
      </c>
      <c r="H104" s="39" t="s">
        <v>3</v>
      </c>
      <c r="I104" s="20">
        <v>1329</v>
      </c>
      <c r="J104" s="20">
        <f t="shared" si="77"/>
        <v>1329</v>
      </c>
      <c r="K104" s="32">
        <v>1.88</v>
      </c>
      <c r="L104" s="20">
        <f t="shared" si="78"/>
        <v>102</v>
      </c>
      <c r="M104" s="33">
        <f t="shared" si="79"/>
        <v>1.88</v>
      </c>
      <c r="N104" s="12">
        <f t="shared" si="80"/>
        <v>191.76</v>
      </c>
      <c r="O104" s="12">
        <f t="shared" si="81"/>
        <v>1520.76</v>
      </c>
      <c r="P104" s="56"/>
      <c r="Q104" s="40"/>
      <c r="R104" s="40"/>
      <c r="U104" s="42"/>
    </row>
    <row r="105" spans="1:21" s="41" customFormat="1" x14ac:dyDescent="0.3">
      <c r="A105" s="34">
        <f>IF(H105&lt;&gt;"",1+MAX($A$6:A104),"")</f>
        <v>67</v>
      </c>
      <c r="B105" s="83"/>
      <c r="C105" s="73"/>
      <c r="D105" s="28" t="s">
        <v>109</v>
      </c>
      <c r="E105" s="36">
        <v>1</v>
      </c>
      <c r="F105" s="37">
        <v>0</v>
      </c>
      <c r="G105" s="38">
        <f t="shared" si="76"/>
        <v>1</v>
      </c>
      <c r="H105" s="39" t="s">
        <v>3</v>
      </c>
      <c r="I105" s="20">
        <v>545</v>
      </c>
      <c r="J105" s="20">
        <f t="shared" si="77"/>
        <v>545</v>
      </c>
      <c r="K105" s="32">
        <v>1.02</v>
      </c>
      <c r="L105" s="20">
        <f t="shared" si="78"/>
        <v>102</v>
      </c>
      <c r="M105" s="33">
        <f t="shared" si="79"/>
        <v>1.02</v>
      </c>
      <c r="N105" s="12">
        <f t="shared" si="80"/>
        <v>104.04</v>
      </c>
      <c r="O105" s="12">
        <f t="shared" si="81"/>
        <v>649.04</v>
      </c>
      <c r="P105" s="56"/>
      <c r="Q105" s="40"/>
      <c r="R105" s="40"/>
      <c r="U105" s="42"/>
    </row>
    <row r="106" spans="1:21" s="41" customFormat="1" x14ac:dyDescent="0.3">
      <c r="A106" s="34">
        <f>IF(H106&lt;&gt;"",1+MAX($A$6:A105),"")</f>
        <v>68</v>
      </c>
      <c r="B106" s="83"/>
      <c r="C106" s="73"/>
      <c r="D106" s="28" t="s">
        <v>110</v>
      </c>
      <c r="E106" s="36">
        <v>2</v>
      </c>
      <c r="F106" s="37">
        <v>0</v>
      </c>
      <c r="G106" s="38">
        <f t="shared" si="76"/>
        <v>2</v>
      </c>
      <c r="H106" s="39" t="s">
        <v>3</v>
      </c>
      <c r="I106" s="20">
        <v>144</v>
      </c>
      <c r="J106" s="20">
        <f t="shared" si="77"/>
        <v>288</v>
      </c>
      <c r="K106" s="32">
        <v>1.02</v>
      </c>
      <c r="L106" s="20">
        <f t="shared" si="78"/>
        <v>102</v>
      </c>
      <c r="M106" s="33">
        <f t="shared" si="79"/>
        <v>2.04</v>
      </c>
      <c r="N106" s="12">
        <f t="shared" si="80"/>
        <v>208.08</v>
      </c>
      <c r="O106" s="12">
        <f t="shared" si="81"/>
        <v>496.08000000000004</v>
      </c>
      <c r="P106" s="56"/>
      <c r="Q106" s="40"/>
      <c r="R106" s="40"/>
      <c r="U106" s="42"/>
    </row>
    <row r="107" spans="1:21" s="41" customFormat="1" x14ac:dyDescent="0.3">
      <c r="A107" s="34">
        <f>IF(H107&lt;&gt;"",1+MAX($A$6:A106),"")</f>
        <v>69</v>
      </c>
      <c r="B107" s="83"/>
      <c r="C107" s="73"/>
      <c r="D107" s="28" t="s">
        <v>111</v>
      </c>
      <c r="E107" s="36">
        <v>1</v>
      </c>
      <c r="F107" s="37">
        <v>0</v>
      </c>
      <c r="G107" s="38">
        <f t="shared" si="76"/>
        <v>1</v>
      </c>
      <c r="H107" s="39" t="s">
        <v>3</v>
      </c>
      <c r="I107" s="20">
        <v>2098</v>
      </c>
      <c r="J107" s="20">
        <f t="shared" si="77"/>
        <v>2098</v>
      </c>
      <c r="K107" s="32">
        <v>3.4</v>
      </c>
      <c r="L107" s="20">
        <f t="shared" si="78"/>
        <v>102</v>
      </c>
      <c r="M107" s="33">
        <f t="shared" si="79"/>
        <v>3.4</v>
      </c>
      <c r="N107" s="12">
        <f t="shared" si="80"/>
        <v>346.8</v>
      </c>
      <c r="O107" s="12">
        <f t="shared" si="81"/>
        <v>2444.8000000000002</v>
      </c>
      <c r="P107" s="56"/>
      <c r="Q107" s="40"/>
      <c r="R107" s="40"/>
      <c r="U107" s="42"/>
    </row>
    <row r="108" spans="1:21" s="41" customFormat="1" x14ac:dyDescent="0.3">
      <c r="A108" s="34">
        <f>IF(H108&lt;&gt;"",1+MAX($A$6:A107),"")</f>
        <v>70</v>
      </c>
      <c r="B108" s="83"/>
      <c r="C108" s="73"/>
      <c r="D108" s="28" t="s">
        <v>112</v>
      </c>
      <c r="E108" s="36">
        <v>1</v>
      </c>
      <c r="F108" s="37">
        <v>0</v>
      </c>
      <c r="G108" s="38">
        <f t="shared" si="76"/>
        <v>1</v>
      </c>
      <c r="H108" s="39" t="s">
        <v>3</v>
      </c>
      <c r="I108" s="20">
        <v>940</v>
      </c>
      <c r="J108" s="20">
        <f t="shared" ref="J108" si="82">I108*G108</f>
        <v>940</v>
      </c>
      <c r="K108" s="32">
        <v>2</v>
      </c>
      <c r="L108" s="20">
        <f t="shared" si="78"/>
        <v>102</v>
      </c>
      <c r="M108" s="33">
        <f t="shared" si="79"/>
        <v>2</v>
      </c>
      <c r="N108" s="12">
        <f t="shared" si="80"/>
        <v>204</v>
      </c>
      <c r="O108" s="12">
        <f t="shared" si="81"/>
        <v>1144</v>
      </c>
      <c r="P108" s="56"/>
      <c r="Q108" s="40"/>
      <c r="R108" s="40"/>
      <c r="U108" s="42"/>
    </row>
    <row r="109" spans="1:21" s="41" customFormat="1" x14ac:dyDescent="0.3">
      <c r="A109" s="34">
        <f>IF(H109&lt;&gt;"",1+MAX($A$6:A108),"")</f>
        <v>71</v>
      </c>
      <c r="B109" s="83"/>
      <c r="C109" s="73"/>
      <c r="D109" s="28" t="s">
        <v>31</v>
      </c>
      <c r="E109" s="36">
        <v>1</v>
      </c>
      <c r="F109" s="37">
        <v>0</v>
      </c>
      <c r="G109" s="38">
        <f t="shared" si="76"/>
        <v>1</v>
      </c>
      <c r="H109" s="39" t="s">
        <v>3</v>
      </c>
      <c r="I109" s="20">
        <v>455</v>
      </c>
      <c r="J109" s="20">
        <f t="shared" si="77"/>
        <v>455</v>
      </c>
      <c r="K109" s="32">
        <v>2.4300000000000002</v>
      </c>
      <c r="L109" s="20">
        <f t="shared" si="78"/>
        <v>102</v>
      </c>
      <c r="M109" s="33">
        <f t="shared" si="79"/>
        <v>2.4300000000000002</v>
      </c>
      <c r="N109" s="12">
        <f t="shared" si="80"/>
        <v>247.86</v>
      </c>
      <c r="O109" s="12">
        <f t="shared" si="81"/>
        <v>702.86</v>
      </c>
      <c r="P109" s="56"/>
      <c r="Q109" s="40"/>
      <c r="R109" s="40"/>
      <c r="U109" s="42"/>
    </row>
    <row r="110" spans="1:21" s="41" customFormat="1" x14ac:dyDescent="0.3">
      <c r="A110" s="34" t="str">
        <f>IF(H110&lt;&gt;"",1+MAX($A$6:A109),"")</f>
        <v/>
      </c>
      <c r="B110" s="83"/>
      <c r="C110" s="73"/>
      <c r="D110" s="28"/>
      <c r="E110" s="36"/>
      <c r="F110" s="37"/>
      <c r="G110" s="38"/>
      <c r="H110" s="39"/>
      <c r="I110" s="20"/>
      <c r="J110" s="20"/>
      <c r="K110" s="32"/>
      <c r="L110" s="20"/>
      <c r="M110" s="33"/>
      <c r="N110" s="12"/>
      <c r="O110" s="12"/>
      <c r="P110" s="56"/>
      <c r="Q110" s="40"/>
      <c r="R110" s="40"/>
      <c r="U110" s="42"/>
    </row>
    <row r="111" spans="1:21" s="41" customFormat="1" x14ac:dyDescent="0.3">
      <c r="A111" s="34" t="str">
        <f>IF(H111&lt;&gt;"",1+MAX($A$6:A110),"")</f>
        <v/>
      </c>
      <c r="B111" s="83"/>
      <c r="C111" s="73"/>
      <c r="D111" s="65" t="s">
        <v>113</v>
      </c>
      <c r="E111" s="36"/>
      <c r="F111" s="37"/>
      <c r="G111" s="38"/>
      <c r="H111" s="39"/>
      <c r="I111" s="20"/>
      <c r="J111" s="20"/>
      <c r="K111" s="32"/>
      <c r="L111" s="20"/>
      <c r="M111" s="33"/>
      <c r="N111" s="12"/>
      <c r="O111" s="12"/>
      <c r="P111" s="56"/>
      <c r="Q111" s="40"/>
      <c r="R111" s="40"/>
      <c r="U111" s="42"/>
    </row>
    <row r="112" spans="1:21" s="41" customFormat="1" x14ac:dyDescent="0.3">
      <c r="A112" s="34">
        <f>IF(H112&lt;&gt;"",1+MAX($A$6:A111),"")</f>
        <v>72</v>
      </c>
      <c r="B112" s="83"/>
      <c r="C112" s="73"/>
      <c r="D112" s="28" t="s">
        <v>114</v>
      </c>
      <c r="E112" s="36">
        <v>1</v>
      </c>
      <c r="F112" s="37">
        <v>0</v>
      </c>
      <c r="G112" s="38">
        <f t="shared" ref="G112:G119" si="83">(1+F112)*E112</f>
        <v>1</v>
      </c>
      <c r="H112" s="39" t="s">
        <v>3</v>
      </c>
      <c r="I112" s="20">
        <v>33866</v>
      </c>
      <c r="J112" s="20">
        <f t="shared" ref="J112:J119" si="84">I112*G112</f>
        <v>33866</v>
      </c>
      <c r="K112" s="32">
        <v>120</v>
      </c>
      <c r="L112" s="20">
        <f t="shared" ref="L112:L119" si="85">$O$50</f>
        <v>102</v>
      </c>
      <c r="M112" s="33">
        <f t="shared" ref="M112:M119" si="86">K112*G112</f>
        <v>120</v>
      </c>
      <c r="N112" s="12">
        <f t="shared" ref="N112:N119" si="87">M112*L112</f>
        <v>12240</v>
      </c>
      <c r="O112" s="12">
        <f t="shared" ref="O112:O119" si="88">N112+J112</f>
        <v>46106</v>
      </c>
      <c r="P112" s="56"/>
      <c r="Q112" s="40"/>
      <c r="R112" s="40"/>
      <c r="U112" s="42"/>
    </row>
    <row r="113" spans="1:21" s="41" customFormat="1" x14ac:dyDescent="0.3">
      <c r="A113" s="34">
        <f>IF(H113&lt;&gt;"",1+MAX($A$6:A112),"")</f>
        <v>73</v>
      </c>
      <c r="B113" s="83"/>
      <c r="C113" s="73"/>
      <c r="D113" s="28" t="s">
        <v>115</v>
      </c>
      <c r="E113" s="36">
        <v>48</v>
      </c>
      <c r="F113" s="37">
        <v>0.1</v>
      </c>
      <c r="G113" s="38">
        <f t="shared" si="83"/>
        <v>52.800000000000004</v>
      </c>
      <c r="H113" s="39" t="s">
        <v>4</v>
      </c>
      <c r="I113" s="20">
        <v>154</v>
      </c>
      <c r="J113" s="20">
        <f t="shared" si="84"/>
        <v>8131.2000000000007</v>
      </c>
      <c r="K113" s="32">
        <v>0.82</v>
      </c>
      <c r="L113" s="20">
        <f t="shared" si="85"/>
        <v>102</v>
      </c>
      <c r="M113" s="33">
        <f t="shared" si="86"/>
        <v>43.295999999999999</v>
      </c>
      <c r="N113" s="12">
        <f t="shared" si="87"/>
        <v>4416.192</v>
      </c>
      <c r="O113" s="12">
        <f t="shared" si="88"/>
        <v>12547.392</v>
      </c>
      <c r="P113" s="56"/>
      <c r="Q113" s="40"/>
      <c r="R113" s="40"/>
      <c r="U113" s="42"/>
    </row>
    <row r="114" spans="1:21" s="41" customFormat="1" x14ac:dyDescent="0.3">
      <c r="A114" s="34">
        <f>IF(H114&lt;&gt;"",1+MAX($A$6:A113),"")</f>
        <v>74</v>
      </c>
      <c r="B114" s="83"/>
      <c r="C114" s="73"/>
      <c r="D114" s="28" t="s">
        <v>116</v>
      </c>
      <c r="E114" s="36">
        <v>2</v>
      </c>
      <c r="F114" s="37">
        <v>0</v>
      </c>
      <c r="G114" s="38">
        <f t="shared" si="83"/>
        <v>2</v>
      </c>
      <c r="H114" s="39" t="s">
        <v>3</v>
      </c>
      <c r="I114" s="20">
        <v>656</v>
      </c>
      <c r="J114" s="20">
        <f t="shared" si="84"/>
        <v>1312</v>
      </c>
      <c r="K114" s="32">
        <v>2</v>
      </c>
      <c r="L114" s="20">
        <f t="shared" si="85"/>
        <v>102</v>
      </c>
      <c r="M114" s="33">
        <f t="shared" si="86"/>
        <v>4</v>
      </c>
      <c r="N114" s="12">
        <f t="shared" si="87"/>
        <v>408</v>
      </c>
      <c r="O114" s="12">
        <f t="shared" si="88"/>
        <v>1720</v>
      </c>
      <c r="P114" s="56"/>
      <c r="Q114" s="40"/>
      <c r="R114" s="40"/>
      <c r="U114" s="42"/>
    </row>
    <row r="115" spans="1:21" s="41" customFormat="1" x14ac:dyDescent="0.3">
      <c r="A115" s="34">
        <f>IF(H115&lt;&gt;"",1+MAX($A$6:A114),"")</f>
        <v>75</v>
      </c>
      <c r="B115" s="83"/>
      <c r="C115" s="73"/>
      <c r="D115" s="28" t="s">
        <v>117</v>
      </c>
      <c r="E115" s="36">
        <f>(12*10*8.8333)/27</f>
        <v>39.259111111111103</v>
      </c>
      <c r="F115" s="37">
        <v>0.05</v>
      </c>
      <c r="G115" s="38">
        <f t="shared" si="83"/>
        <v>41.222066666666663</v>
      </c>
      <c r="H115" s="39" t="s">
        <v>48</v>
      </c>
      <c r="I115" s="20">
        <v>62.3</v>
      </c>
      <c r="J115" s="20">
        <f t="shared" si="84"/>
        <v>2568.1347533333328</v>
      </c>
      <c r="K115" s="32">
        <v>0.34399999999999997</v>
      </c>
      <c r="L115" s="20">
        <f t="shared" si="85"/>
        <v>102</v>
      </c>
      <c r="M115" s="33">
        <f t="shared" si="86"/>
        <v>14.180390933333332</v>
      </c>
      <c r="N115" s="12">
        <f t="shared" si="87"/>
        <v>1446.3998751999998</v>
      </c>
      <c r="O115" s="12">
        <f t="shared" si="88"/>
        <v>4014.5346285333326</v>
      </c>
      <c r="P115" s="56"/>
      <c r="Q115" s="40"/>
      <c r="R115" s="40"/>
      <c r="U115" s="42"/>
    </row>
    <row r="116" spans="1:21" s="41" customFormat="1" x14ac:dyDescent="0.3">
      <c r="A116" s="34">
        <f>IF(H116&lt;&gt;"",1+MAX($A$6:A115),"")</f>
        <v>76</v>
      </c>
      <c r="B116" s="83"/>
      <c r="C116" s="73"/>
      <c r="D116" s="28" t="s">
        <v>118</v>
      </c>
      <c r="E116" s="36">
        <f>(2*1.6*12)/27</f>
        <v>1.4222222222222225</v>
      </c>
      <c r="F116" s="37">
        <v>0.05</v>
      </c>
      <c r="G116" s="38">
        <f t="shared" si="83"/>
        <v>1.4933333333333336</v>
      </c>
      <c r="H116" s="39" t="s">
        <v>48</v>
      </c>
      <c r="I116" s="20">
        <v>55</v>
      </c>
      <c r="J116" s="20">
        <f t="shared" si="84"/>
        <v>82.133333333333354</v>
      </c>
      <c r="K116" s="32">
        <v>0.34399999999999997</v>
      </c>
      <c r="L116" s="20">
        <f t="shared" si="85"/>
        <v>102</v>
      </c>
      <c r="M116" s="33">
        <f t="shared" si="86"/>
        <v>0.51370666666666676</v>
      </c>
      <c r="N116" s="12">
        <f t="shared" si="87"/>
        <v>52.398080000000007</v>
      </c>
      <c r="O116" s="12">
        <f t="shared" si="88"/>
        <v>134.53141333333338</v>
      </c>
      <c r="P116" s="56"/>
      <c r="Q116" s="40"/>
      <c r="R116" s="40"/>
      <c r="U116" s="42"/>
    </row>
    <row r="117" spans="1:21" s="41" customFormat="1" x14ac:dyDescent="0.3">
      <c r="A117" s="34">
        <f>IF(H117&lt;&gt;"",1+MAX($A$6:A116),"")</f>
        <v>77</v>
      </c>
      <c r="B117" s="83"/>
      <c r="C117" s="73"/>
      <c r="D117" s="28" t="s">
        <v>119</v>
      </c>
      <c r="E117" s="36">
        <v>30</v>
      </c>
      <c r="F117" s="37">
        <v>0.1</v>
      </c>
      <c r="G117" s="38">
        <f t="shared" si="83"/>
        <v>33</v>
      </c>
      <c r="H117" s="39" t="s">
        <v>4</v>
      </c>
      <c r="I117" s="20">
        <v>66.5</v>
      </c>
      <c r="J117" s="20">
        <f t="shared" si="84"/>
        <v>2194.5</v>
      </c>
      <c r="K117" s="32">
        <v>0.44</v>
      </c>
      <c r="L117" s="20">
        <f t="shared" si="85"/>
        <v>102</v>
      </c>
      <c r="M117" s="33">
        <f t="shared" si="86"/>
        <v>14.52</v>
      </c>
      <c r="N117" s="12">
        <f t="shared" si="87"/>
        <v>1481.04</v>
      </c>
      <c r="O117" s="12">
        <f t="shared" si="88"/>
        <v>3675.54</v>
      </c>
      <c r="P117" s="56"/>
      <c r="Q117" s="40"/>
      <c r="R117" s="40"/>
      <c r="U117" s="42"/>
    </row>
    <row r="118" spans="1:21" s="41" customFormat="1" x14ac:dyDescent="0.3">
      <c r="A118" s="34">
        <f>IF(H118&lt;&gt;"",1+MAX($A$6:A117),"")</f>
        <v>78</v>
      </c>
      <c r="B118" s="83"/>
      <c r="C118" s="73"/>
      <c r="D118" s="28" t="s">
        <v>120</v>
      </c>
      <c r="E118" s="36">
        <v>30</v>
      </c>
      <c r="F118" s="37">
        <v>0.1</v>
      </c>
      <c r="G118" s="38">
        <f t="shared" si="83"/>
        <v>33</v>
      </c>
      <c r="H118" s="39" t="s">
        <v>4</v>
      </c>
      <c r="I118" s="20">
        <v>48.4</v>
      </c>
      <c r="J118" s="20">
        <f t="shared" si="84"/>
        <v>1597.2</v>
      </c>
      <c r="K118" s="32">
        <v>0.35599999999999998</v>
      </c>
      <c r="L118" s="20">
        <f t="shared" si="85"/>
        <v>102</v>
      </c>
      <c r="M118" s="33">
        <f t="shared" si="86"/>
        <v>11.747999999999999</v>
      </c>
      <c r="N118" s="12">
        <f t="shared" si="87"/>
        <v>1198.2959999999998</v>
      </c>
      <c r="O118" s="12">
        <f t="shared" si="88"/>
        <v>2795.4960000000001</v>
      </c>
      <c r="P118" s="56"/>
      <c r="Q118" s="40"/>
      <c r="R118" s="40"/>
      <c r="U118" s="42"/>
    </row>
    <row r="119" spans="1:21" s="41" customFormat="1" x14ac:dyDescent="0.3">
      <c r="A119" s="34">
        <f>IF(H119&lt;&gt;"",1+MAX($A$6:A118),"")</f>
        <v>79</v>
      </c>
      <c r="B119" s="83"/>
      <c r="C119" s="73"/>
      <c r="D119" s="28" t="s">
        <v>121</v>
      </c>
      <c r="E119" s="36">
        <f>4*24</f>
        <v>96</v>
      </c>
      <c r="F119" s="37">
        <v>0.1</v>
      </c>
      <c r="G119" s="38">
        <f t="shared" si="83"/>
        <v>105.60000000000001</v>
      </c>
      <c r="H119" s="39" t="s">
        <v>5</v>
      </c>
      <c r="I119" s="20">
        <v>24.34</v>
      </c>
      <c r="J119" s="20">
        <f t="shared" si="84"/>
        <v>2570.3040000000001</v>
      </c>
      <c r="K119" s="32">
        <v>0.27600000000000002</v>
      </c>
      <c r="L119" s="20">
        <f t="shared" si="85"/>
        <v>102</v>
      </c>
      <c r="M119" s="33">
        <f t="shared" si="86"/>
        <v>29.145600000000005</v>
      </c>
      <c r="N119" s="12">
        <f t="shared" si="87"/>
        <v>2972.8512000000005</v>
      </c>
      <c r="O119" s="12">
        <f t="shared" si="88"/>
        <v>5543.1552000000011</v>
      </c>
      <c r="P119" s="56"/>
      <c r="Q119" s="40"/>
      <c r="R119" s="40"/>
      <c r="U119" s="42"/>
    </row>
    <row r="120" spans="1:21" s="41" customFormat="1" x14ac:dyDescent="0.3">
      <c r="A120" s="34" t="str">
        <f>IF(H120&lt;&gt;"",1+MAX($A$6:A119),"")</f>
        <v/>
      </c>
      <c r="B120" s="83"/>
      <c r="C120" s="73"/>
      <c r="D120" s="28" t="s">
        <v>122</v>
      </c>
      <c r="E120" s="36"/>
      <c r="F120" s="37"/>
      <c r="G120" s="38"/>
      <c r="H120" s="39"/>
      <c r="I120" s="20"/>
      <c r="J120" s="20"/>
      <c r="K120" s="32"/>
      <c r="L120" s="20"/>
      <c r="M120" s="33"/>
      <c r="N120" s="12"/>
      <c r="O120" s="12"/>
      <c r="P120" s="56"/>
      <c r="Q120" s="40"/>
      <c r="R120" s="40"/>
      <c r="U120" s="42"/>
    </row>
    <row r="121" spans="1:21" s="41" customFormat="1" x14ac:dyDescent="0.3">
      <c r="A121" s="34" t="str">
        <f>IF(H121&lt;&gt;"",1+MAX($A$6:A120),"")</f>
        <v/>
      </c>
      <c r="B121" s="83"/>
      <c r="C121" s="73" t="s">
        <v>123</v>
      </c>
      <c r="D121" s="79" t="s">
        <v>124</v>
      </c>
      <c r="E121" s="36"/>
      <c r="F121" s="37"/>
      <c r="G121" s="38"/>
      <c r="H121" s="39"/>
      <c r="I121" s="20"/>
      <c r="J121" s="20"/>
      <c r="K121" s="32"/>
      <c r="L121" s="20"/>
      <c r="M121" s="33"/>
      <c r="N121" s="12"/>
      <c r="O121" s="12"/>
      <c r="P121" s="56"/>
      <c r="Q121" s="40"/>
      <c r="R121" s="40"/>
      <c r="U121" s="42"/>
    </row>
    <row r="122" spans="1:21" s="41" customFormat="1" x14ac:dyDescent="0.3">
      <c r="A122" s="34" t="str">
        <f>IF(H122&lt;&gt;"",1+MAX($A$6:A121),"")</f>
        <v/>
      </c>
      <c r="B122" s="83"/>
      <c r="C122" s="73"/>
      <c r="D122" s="65" t="s">
        <v>61</v>
      </c>
      <c r="E122" s="36"/>
      <c r="F122" s="37"/>
      <c r="G122" s="38"/>
      <c r="H122" s="39"/>
      <c r="I122" s="20"/>
      <c r="J122" s="20"/>
      <c r="K122" s="32"/>
      <c r="L122" s="20"/>
      <c r="M122" s="33"/>
      <c r="N122" s="12"/>
      <c r="O122" s="12"/>
      <c r="P122" s="56"/>
      <c r="Q122" s="40"/>
      <c r="R122" s="40"/>
      <c r="U122" s="42"/>
    </row>
    <row r="123" spans="1:21" s="41" customFormat="1" x14ac:dyDescent="0.3">
      <c r="A123" s="34">
        <f>IF(H123&lt;&gt;"",1+MAX($A$6:A122),"")</f>
        <v>80</v>
      </c>
      <c r="B123" s="83"/>
      <c r="C123" s="73"/>
      <c r="D123" s="28" t="s">
        <v>125</v>
      </c>
      <c r="E123" s="36">
        <v>6.1</v>
      </c>
      <c r="F123" s="37">
        <v>0.1</v>
      </c>
      <c r="G123" s="38">
        <f>(1+F123)*E123</f>
        <v>6.71</v>
      </c>
      <c r="H123" s="39" t="s">
        <v>4</v>
      </c>
      <c r="I123" s="20">
        <v>47.67</v>
      </c>
      <c r="J123" s="20">
        <f t="shared" ref="J123:J126" si="89">I123*G123</f>
        <v>319.8657</v>
      </c>
      <c r="K123" s="32">
        <v>0.32</v>
      </c>
      <c r="L123" s="20">
        <f t="shared" ref="L123:L126" si="90">$O$50</f>
        <v>102</v>
      </c>
      <c r="M123" s="33">
        <f t="shared" ref="M123:M126" si="91">K123*G123</f>
        <v>2.1472000000000002</v>
      </c>
      <c r="N123" s="12">
        <f t="shared" ref="N123:N126" si="92">M123*L123</f>
        <v>219.01440000000002</v>
      </c>
      <c r="O123" s="12">
        <f t="shared" ref="O123:O126" si="93">N123+J123</f>
        <v>538.88010000000008</v>
      </c>
      <c r="P123" s="56"/>
      <c r="Q123" s="40"/>
      <c r="R123" s="40"/>
      <c r="U123" s="42"/>
    </row>
    <row r="124" spans="1:21" s="41" customFormat="1" x14ac:dyDescent="0.3">
      <c r="A124" s="34">
        <f>IF(H124&lt;&gt;"",1+MAX($A$6:A123),"")</f>
        <v>81</v>
      </c>
      <c r="B124" s="83"/>
      <c r="C124" s="73"/>
      <c r="D124" s="28" t="s">
        <v>126</v>
      </c>
      <c r="E124" s="36">
        <v>26.63</v>
      </c>
      <c r="F124" s="37">
        <v>0.1</v>
      </c>
      <c r="G124" s="38">
        <f>(1+F124)*E124</f>
        <v>29.293000000000003</v>
      </c>
      <c r="H124" s="39" t="s">
        <v>4</v>
      </c>
      <c r="I124" s="20">
        <v>87.8</v>
      </c>
      <c r="J124" s="20">
        <f t="shared" si="89"/>
        <v>2571.9254000000001</v>
      </c>
      <c r="K124" s="32">
        <v>0.41199999999999998</v>
      </c>
      <c r="L124" s="20">
        <f t="shared" si="90"/>
        <v>102</v>
      </c>
      <c r="M124" s="33">
        <f t="shared" si="91"/>
        <v>12.068716</v>
      </c>
      <c r="N124" s="12">
        <f t="shared" si="92"/>
        <v>1231.0090319999999</v>
      </c>
      <c r="O124" s="12">
        <f t="shared" si="93"/>
        <v>3802.934432</v>
      </c>
      <c r="P124" s="56"/>
      <c r="Q124" s="40"/>
      <c r="R124" s="40"/>
      <c r="U124" s="42"/>
    </row>
    <row r="125" spans="1:21" s="41" customFormat="1" x14ac:dyDescent="0.3">
      <c r="A125" s="34">
        <f>IF(H125&lt;&gt;"",1+MAX($A$6:A124),"")</f>
        <v>82</v>
      </c>
      <c r="B125" s="83"/>
      <c r="C125" s="73"/>
      <c r="D125" s="28" t="s">
        <v>127</v>
      </c>
      <c r="E125" s="36">
        <v>57.19</v>
      </c>
      <c r="F125" s="37">
        <v>0.1</v>
      </c>
      <c r="G125" s="38">
        <f>(1+F125)*E125</f>
        <v>62.909000000000006</v>
      </c>
      <c r="H125" s="39" t="s">
        <v>4</v>
      </c>
      <c r="I125" s="20">
        <v>114.3</v>
      </c>
      <c r="J125" s="20">
        <f t="shared" si="89"/>
        <v>7190.4987000000001</v>
      </c>
      <c r="K125" s="32">
        <v>0.54</v>
      </c>
      <c r="L125" s="20">
        <f t="shared" si="90"/>
        <v>102</v>
      </c>
      <c r="M125" s="33">
        <f t="shared" si="91"/>
        <v>33.970860000000009</v>
      </c>
      <c r="N125" s="12">
        <f t="shared" si="92"/>
        <v>3465.027720000001</v>
      </c>
      <c r="O125" s="12">
        <f t="shared" si="93"/>
        <v>10655.526420000002</v>
      </c>
      <c r="P125" s="56"/>
      <c r="Q125" s="40"/>
      <c r="R125" s="40"/>
      <c r="U125" s="42"/>
    </row>
    <row r="126" spans="1:21" s="41" customFormat="1" x14ac:dyDescent="0.3">
      <c r="A126" s="34">
        <f>IF(H126&lt;&gt;"",1+MAX($A$6:A125),"")</f>
        <v>83</v>
      </c>
      <c r="B126" s="83"/>
      <c r="C126" s="73"/>
      <c r="D126" s="28" t="s">
        <v>128</v>
      </c>
      <c r="E126" s="36">
        <v>127.06</v>
      </c>
      <c r="F126" s="37">
        <v>0.1</v>
      </c>
      <c r="G126" s="38">
        <f>(1+F126)*E126</f>
        <v>139.76600000000002</v>
      </c>
      <c r="H126" s="39" t="s">
        <v>4</v>
      </c>
      <c r="I126" s="20">
        <v>102.3</v>
      </c>
      <c r="J126" s="20">
        <f t="shared" si="89"/>
        <v>14298.061800000001</v>
      </c>
      <c r="K126" s="32">
        <v>0.44</v>
      </c>
      <c r="L126" s="20">
        <f t="shared" si="90"/>
        <v>102</v>
      </c>
      <c r="M126" s="33">
        <f t="shared" si="91"/>
        <v>61.497040000000005</v>
      </c>
      <c r="N126" s="12">
        <f t="shared" si="92"/>
        <v>6272.6980800000001</v>
      </c>
      <c r="O126" s="12">
        <f t="shared" si="93"/>
        <v>20570.759880000001</v>
      </c>
      <c r="P126" s="56"/>
      <c r="Q126" s="40"/>
      <c r="R126" s="40"/>
      <c r="U126" s="42"/>
    </row>
    <row r="127" spans="1:21" s="41" customFormat="1" x14ac:dyDescent="0.3">
      <c r="A127" s="34" t="str">
        <f>IF(H127&lt;&gt;"",1+MAX($A$6:A126),"")</f>
        <v/>
      </c>
      <c r="B127" s="83"/>
      <c r="C127" s="73"/>
      <c r="D127" s="28"/>
      <c r="E127" s="36"/>
      <c r="F127" s="37"/>
      <c r="G127" s="38"/>
      <c r="H127" s="39"/>
      <c r="I127" s="20"/>
      <c r="J127" s="20"/>
      <c r="K127" s="32"/>
      <c r="L127" s="20"/>
      <c r="M127" s="33"/>
      <c r="N127" s="12"/>
      <c r="O127" s="12"/>
      <c r="P127" s="56"/>
      <c r="Q127" s="40"/>
      <c r="R127" s="40"/>
      <c r="U127" s="42"/>
    </row>
    <row r="128" spans="1:21" s="41" customFormat="1" x14ac:dyDescent="0.3">
      <c r="A128" s="34" t="str">
        <f>IF(H128&lt;&gt;"",1+MAX($A$6:A127),"")</f>
        <v/>
      </c>
      <c r="B128" s="83"/>
      <c r="C128" s="73"/>
      <c r="D128" s="65" t="s">
        <v>72</v>
      </c>
      <c r="E128" s="36"/>
      <c r="F128" s="37"/>
      <c r="G128" s="38"/>
      <c r="H128" s="39"/>
      <c r="I128" s="20"/>
      <c r="J128" s="20"/>
      <c r="K128" s="32"/>
      <c r="L128" s="20"/>
      <c r="M128" s="33"/>
      <c r="N128" s="12"/>
      <c r="O128" s="12"/>
      <c r="P128" s="56"/>
      <c r="Q128" s="40"/>
      <c r="R128" s="40"/>
      <c r="U128" s="42"/>
    </row>
    <row r="129" spans="1:21" s="41" customFormat="1" x14ac:dyDescent="0.3">
      <c r="A129" s="34">
        <f>IF(H129&lt;&gt;"",1+MAX($A$6:A128),"")</f>
        <v>84</v>
      </c>
      <c r="B129" s="83"/>
      <c r="C129" s="73"/>
      <c r="D129" s="28" t="s">
        <v>129</v>
      </c>
      <c r="E129" s="36">
        <v>1</v>
      </c>
      <c r="F129" s="37">
        <v>0</v>
      </c>
      <c r="G129" s="38">
        <f>(1+F129)*E129</f>
        <v>1</v>
      </c>
      <c r="H129" s="39" t="s">
        <v>3</v>
      </c>
      <c r="I129" s="20">
        <v>145</v>
      </c>
      <c r="J129" s="20">
        <f t="shared" ref="J129:J130" si="94">I129*G129</f>
        <v>145</v>
      </c>
      <c r="K129" s="32">
        <v>2</v>
      </c>
      <c r="L129" s="20">
        <f t="shared" ref="L129:L130" si="95">$O$50</f>
        <v>102</v>
      </c>
      <c r="M129" s="33">
        <f t="shared" ref="M129:M130" si="96">K129*G129</f>
        <v>2</v>
      </c>
      <c r="N129" s="12">
        <f t="shared" ref="N129:N130" si="97">M129*L129</f>
        <v>204</v>
      </c>
      <c r="O129" s="12">
        <f t="shared" ref="O129:O130" si="98">N129+J129</f>
        <v>349</v>
      </c>
      <c r="P129" s="56"/>
      <c r="Q129" s="40"/>
      <c r="R129" s="40"/>
      <c r="U129" s="42"/>
    </row>
    <row r="130" spans="1:21" s="41" customFormat="1" x14ac:dyDescent="0.3">
      <c r="A130" s="34">
        <f>IF(H130&lt;&gt;"",1+MAX($A$6:A129),"")</f>
        <v>85</v>
      </c>
      <c r="B130" s="83"/>
      <c r="C130" s="73"/>
      <c r="D130" s="28" t="s">
        <v>130</v>
      </c>
      <c r="E130" s="36">
        <v>1</v>
      </c>
      <c r="F130" s="37">
        <v>0</v>
      </c>
      <c r="G130" s="38">
        <f>(1+F130)*E130</f>
        <v>1</v>
      </c>
      <c r="H130" s="39" t="s">
        <v>3</v>
      </c>
      <c r="I130" s="20">
        <v>320</v>
      </c>
      <c r="J130" s="20">
        <f t="shared" si="94"/>
        <v>320</v>
      </c>
      <c r="K130" s="32">
        <v>1.65</v>
      </c>
      <c r="L130" s="20">
        <f t="shared" si="95"/>
        <v>102</v>
      </c>
      <c r="M130" s="33">
        <f t="shared" si="96"/>
        <v>1.65</v>
      </c>
      <c r="N130" s="12">
        <f t="shared" si="97"/>
        <v>168.29999999999998</v>
      </c>
      <c r="O130" s="12">
        <f t="shared" si="98"/>
        <v>488.29999999999995</v>
      </c>
      <c r="P130" s="56"/>
      <c r="Q130" s="40"/>
      <c r="R130" s="40"/>
      <c r="U130" s="42"/>
    </row>
    <row r="131" spans="1:21" s="41" customFormat="1" x14ac:dyDescent="0.3">
      <c r="A131" s="34" t="str">
        <f>IF(H131&lt;&gt;"",1+MAX($A$6:A130),"")</f>
        <v/>
      </c>
      <c r="B131" s="83"/>
      <c r="C131" s="73"/>
      <c r="D131" s="28"/>
      <c r="E131" s="36"/>
      <c r="F131" s="37"/>
      <c r="G131" s="38"/>
      <c r="H131" s="39"/>
      <c r="I131" s="20"/>
      <c r="J131" s="20"/>
      <c r="K131" s="32"/>
      <c r="L131" s="20"/>
      <c r="M131" s="33"/>
      <c r="N131" s="12"/>
      <c r="O131" s="12"/>
      <c r="P131" s="56"/>
      <c r="Q131" s="40"/>
      <c r="R131" s="40"/>
      <c r="U131" s="42"/>
    </row>
    <row r="132" spans="1:21" s="41" customFormat="1" x14ac:dyDescent="0.3">
      <c r="A132" s="34" t="str">
        <f>IF(H132&lt;&gt;"",1+MAX($A$6:A131),"")</f>
        <v/>
      </c>
      <c r="B132" s="83"/>
      <c r="C132" s="73"/>
      <c r="D132" s="65" t="s">
        <v>131</v>
      </c>
      <c r="E132" s="36"/>
      <c r="F132" s="37"/>
      <c r="G132" s="38"/>
      <c r="H132" s="39"/>
      <c r="I132" s="20"/>
      <c r="J132" s="20"/>
      <c r="K132" s="32"/>
      <c r="L132" s="20"/>
      <c r="M132" s="33"/>
      <c r="N132" s="12"/>
      <c r="O132" s="12"/>
      <c r="P132" s="56"/>
      <c r="Q132" s="40"/>
      <c r="R132" s="40"/>
      <c r="U132" s="42"/>
    </row>
    <row r="133" spans="1:21" s="41" customFormat="1" x14ac:dyDescent="0.3">
      <c r="A133" s="34">
        <f>IF(H133&lt;&gt;"",1+MAX($A$6:A132),"")</f>
        <v>86</v>
      </c>
      <c r="B133" s="83"/>
      <c r="C133" s="73"/>
      <c r="D133" s="28" t="s">
        <v>132</v>
      </c>
      <c r="E133" s="36">
        <v>1</v>
      </c>
      <c r="F133" s="37">
        <v>0</v>
      </c>
      <c r="G133" s="38">
        <f>(1+F133)*E133</f>
        <v>1</v>
      </c>
      <c r="H133" s="39" t="s">
        <v>3</v>
      </c>
      <c r="I133" s="20">
        <v>450</v>
      </c>
      <c r="J133" s="20">
        <f t="shared" ref="J133:J137" si="99">I133*G133</f>
        <v>450</v>
      </c>
      <c r="K133" s="32">
        <v>2</v>
      </c>
      <c r="L133" s="20">
        <f t="shared" ref="L133:L137" si="100">$O$50</f>
        <v>102</v>
      </c>
      <c r="M133" s="33">
        <f t="shared" ref="M133:M137" si="101">K133*G133</f>
        <v>2</v>
      </c>
      <c r="N133" s="12">
        <f t="shared" ref="N133:N137" si="102">M133*L133</f>
        <v>204</v>
      </c>
      <c r="O133" s="12">
        <f t="shared" ref="O133:O137" si="103">N133+J133</f>
        <v>654</v>
      </c>
      <c r="P133" s="56"/>
      <c r="Q133" s="40"/>
      <c r="R133" s="40"/>
      <c r="U133" s="42"/>
    </row>
    <row r="134" spans="1:21" s="41" customFormat="1" x14ac:dyDescent="0.3">
      <c r="A134" s="34">
        <f>IF(H134&lt;&gt;"",1+MAX($A$6:A133),"")</f>
        <v>87</v>
      </c>
      <c r="B134" s="83"/>
      <c r="C134" s="73"/>
      <c r="D134" s="28" t="s">
        <v>133</v>
      </c>
      <c r="E134" s="36">
        <v>2</v>
      </c>
      <c r="F134" s="37">
        <v>0</v>
      </c>
      <c r="G134" s="38">
        <f>(1+F134)*E134</f>
        <v>2</v>
      </c>
      <c r="H134" s="39" t="s">
        <v>3</v>
      </c>
      <c r="I134" s="20">
        <v>3343</v>
      </c>
      <c r="J134" s="20">
        <f t="shared" si="99"/>
        <v>6686</v>
      </c>
      <c r="K134" s="32">
        <v>12</v>
      </c>
      <c r="L134" s="20">
        <f t="shared" si="100"/>
        <v>102</v>
      </c>
      <c r="M134" s="33">
        <f t="shared" si="101"/>
        <v>24</v>
      </c>
      <c r="N134" s="12">
        <f t="shared" si="102"/>
        <v>2448</v>
      </c>
      <c r="O134" s="12">
        <f t="shared" si="103"/>
        <v>9134</v>
      </c>
      <c r="P134" s="56"/>
      <c r="Q134" s="40"/>
      <c r="R134" s="40"/>
      <c r="U134" s="42"/>
    </row>
    <row r="135" spans="1:21" s="41" customFormat="1" x14ac:dyDescent="0.3">
      <c r="A135" s="34">
        <f>IF(H135&lt;&gt;"",1+MAX($A$6:A134),"")</f>
        <v>88</v>
      </c>
      <c r="B135" s="83"/>
      <c r="C135" s="73"/>
      <c r="D135" s="28" t="s">
        <v>134</v>
      </c>
      <c r="E135" s="36">
        <v>1</v>
      </c>
      <c r="F135" s="37">
        <v>0</v>
      </c>
      <c r="G135" s="38">
        <f>(1+F135)*E135</f>
        <v>1</v>
      </c>
      <c r="H135" s="39" t="s">
        <v>3</v>
      </c>
      <c r="I135" s="20">
        <v>2879</v>
      </c>
      <c r="J135" s="20">
        <f t="shared" si="99"/>
        <v>2879</v>
      </c>
      <c r="K135" s="32">
        <v>8</v>
      </c>
      <c r="L135" s="20">
        <f t="shared" si="100"/>
        <v>102</v>
      </c>
      <c r="M135" s="33">
        <f t="shared" si="101"/>
        <v>8</v>
      </c>
      <c r="N135" s="12">
        <f t="shared" si="102"/>
        <v>816</v>
      </c>
      <c r="O135" s="12">
        <f t="shared" si="103"/>
        <v>3695</v>
      </c>
      <c r="P135" s="56"/>
      <c r="Q135" s="40"/>
      <c r="R135" s="40"/>
      <c r="U135" s="42"/>
    </row>
    <row r="136" spans="1:21" s="41" customFormat="1" x14ac:dyDescent="0.3">
      <c r="A136" s="34">
        <f>IF(H136&lt;&gt;"",1+MAX($A$6:A135),"")</f>
        <v>89</v>
      </c>
      <c r="B136" s="83"/>
      <c r="C136" s="73"/>
      <c r="D136" s="28" t="s">
        <v>135</v>
      </c>
      <c r="E136" s="36">
        <v>1</v>
      </c>
      <c r="F136" s="37">
        <v>0</v>
      </c>
      <c r="G136" s="38">
        <f>(1+F136)*E136</f>
        <v>1</v>
      </c>
      <c r="H136" s="39" t="s">
        <v>3</v>
      </c>
      <c r="I136" s="20">
        <v>2879</v>
      </c>
      <c r="J136" s="20">
        <f t="shared" si="99"/>
        <v>2879</v>
      </c>
      <c r="K136" s="32">
        <v>8</v>
      </c>
      <c r="L136" s="20">
        <f t="shared" si="100"/>
        <v>102</v>
      </c>
      <c r="M136" s="33">
        <f t="shared" si="101"/>
        <v>8</v>
      </c>
      <c r="N136" s="12">
        <f t="shared" si="102"/>
        <v>816</v>
      </c>
      <c r="O136" s="12">
        <f t="shared" si="103"/>
        <v>3695</v>
      </c>
      <c r="P136" s="56"/>
      <c r="Q136" s="40"/>
      <c r="R136" s="40"/>
      <c r="U136" s="42"/>
    </row>
    <row r="137" spans="1:21" s="41" customFormat="1" x14ac:dyDescent="0.3">
      <c r="A137" s="34">
        <f>IF(H137&lt;&gt;"",1+MAX($A$6:A136),"")</f>
        <v>90</v>
      </c>
      <c r="B137" s="83"/>
      <c r="C137" s="73"/>
      <c r="D137" s="28" t="s">
        <v>136</v>
      </c>
      <c r="E137" s="36">
        <v>1</v>
      </c>
      <c r="F137" s="37">
        <v>0</v>
      </c>
      <c r="G137" s="38">
        <f>(1+F137)*E137</f>
        <v>1</v>
      </c>
      <c r="H137" s="39" t="s">
        <v>3</v>
      </c>
      <c r="I137" s="20">
        <v>3870</v>
      </c>
      <c r="J137" s="20">
        <f t="shared" si="99"/>
        <v>3870</v>
      </c>
      <c r="K137" s="32">
        <v>12</v>
      </c>
      <c r="L137" s="20">
        <f t="shared" si="100"/>
        <v>102</v>
      </c>
      <c r="M137" s="33">
        <f t="shared" si="101"/>
        <v>12</v>
      </c>
      <c r="N137" s="12">
        <f t="shared" si="102"/>
        <v>1224</v>
      </c>
      <c r="O137" s="12">
        <f t="shared" si="103"/>
        <v>5094</v>
      </c>
      <c r="P137" s="56"/>
      <c r="Q137" s="40"/>
      <c r="R137" s="40"/>
      <c r="U137" s="42"/>
    </row>
    <row r="138" spans="1:21" s="41" customFormat="1" x14ac:dyDescent="0.3">
      <c r="A138" s="34" t="str">
        <f>IF(H138&lt;&gt;"",1+MAX($A$6:A137),"")</f>
        <v/>
      </c>
      <c r="B138" s="83"/>
      <c r="C138" s="73"/>
      <c r="D138" s="28" t="s">
        <v>122</v>
      </c>
      <c r="E138" s="36"/>
      <c r="F138" s="37"/>
      <c r="G138" s="38"/>
      <c r="H138" s="39"/>
      <c r="I138" s="20"/>
      <c r="J138" s="20"/>
      <c r="K138" s="32"/>
      <c r="L138" s="20"/>
      <c r="M138" s="33"/>
      <c r="N138" s="12"/>
      <c r="O138" s="12"/>
      <c r="P138" s="56"/>
      <c r="Q138" s="40"/>
      <c r="R138" s="40"/>
      <c r="U138" s="42"/>
    </row>
    <row r="139" spans="1:21" s="41" customFormat="1" x14ac:dyDescent="0.3">
      <c r="A139" s="34" t="str">
        <f>IF(H139&lt;&gt;"",1+MAX($A$6:A138),"")</f>
        <v/>
      </c>
      <c r="B139" s="83"/>
      <c r="C139" s="73" t="s">
        <v>137</v>
      </c>
      <c r="D139" s="79" t="s">
        <v>138</v>
      </c>
      <c r="E139" s="36"/>
      <c r="F139" s="37"/>
      <c r="G139" s="38"/>
      <c r="H139" s="39"/>
      <c r="I139" s="20"/>
      <c r="J139" s="20"/>
      <c r="K139" s="32"/>
      <c r="L139" s="20"/>
      <c r="M139" s="33"/>
      <c r="N139" s="12"/>
      <c r="O139" s="12"/>
      <c r="P139" s="56"/>
      <c r="Q139" s="40"/>
      <c r="R139" s="40"/>
      <c r="U139" s="42"/>
    </row>
    <row r="140" spans="1:21" s="41" customFormat="1" x14ac:dyDescent="0.3">
      <c r="A140" s="34" t="str">
        <f>IF(H140&lt;&gt;"",1+MAX($A$6:A139),"")</f>
        <v/>
      </c>
      <c r="B140" s="83"/>
      <c r="C140" s="73"/>
      <c r="D140" s="65" t="s">
        <v>61</v>
      </c>
      <c r="E140" s="36"/>
      <c r="F140" s="37"/>
      <c r="G140" s="38"/>
      <c r="H140" s="39"/>
      <c r="I140" s="20"/>
      <c r="J140" s="20"/>
      <c r="K140" s="32"/>
      <c r="L140" s="20"/>
      <c r="M140" s="33"/>
      <c r="N140" s="12"/>
      <c r="O140" s="12"/>
      <c r="P140" s="56"/>
      <c r="Q140" s="40"/>
      <c r="R140" s="40"/>
      <c r="U140" s="42"/>
    </row>
    <row r="141" spans="1:21" s="41" customFormat="1" x14ac:dyDescent="0.3">
      <c r="A141" s="34">
        <f>IF(H141&lt;&gt;"",1+MAX($A$6:A140),"")</f>
        <v>91</v>
      </c>
      <c r="B141" s="83"/>
      <c r="C141" s="73"/>
      <c r="D141" s="28" t="s">
        <v>139</v>
      </c>
      <c r="E141" s="36">
        <v>329.07</v>
      </c>
      <c r="F141" s="37">
        <v>0.1</v>
      </c>
      <c r="G141" s="38">
        <f t="shared" ref="G141:G146" si="104">(1+F141)*E141</f>
        <v>361.97700000000003</v>
      </c>
      <c r="H141" s="39" t="s">
        <v>4</v>
      </c>
      <c r="I141" s="20">
        <v>66.5</v>
      </c>
      <c r="J141" s="20">
        <f t="shared" ref="J141" si="105">I141*G141</f>
        <v>24071.470500000003</v>
      </c>
      <c r="K141" s="32">
        <v>0.44</v>
      </c>
      <c r="L141" s="20">
        <f t="shared" ref="L141:L146" si="106">$O$50</f>
        <v>102</v>
      </c>
      <c r="M141" s="33">
        <f t="shared" ref="M141:M146" si="107">K141*G141</f>
        <v>159.26988000000003</v>
      </c>
      <c r="N141" s="12">
        <f t="shared" ref="N141:N146" si="108">M141*L141</f>
        <v>16245.527760000003</v>
      </c>
      <c r="O141" s="12">
        <f t="shared" ref="O141:O146" si="109">N141+J141</f>
        <v>40316.998260000008</v>
      </c>
      <c r="P141" s="56"/>
      <c r="Q141" s="40"/>
      <c r="R141" s="40"/>
      <c r="U141" s="42"/>
    </row>
    <row r="142" spans="1:21" s="41" customFormat="1" x14ac:dyDescent="0.3">
      <c r="A142" s="34">
        <f>IF(H142&lt;&gt;"",1+MAX($A$6:A141),"")</f>
        <v>92</v>
      </c>
      <c r="B142" s="83"/>
      <c r="C142" s="73"/>
      <c r="D142" s="28" t="s">
        <v>140</v>
      </c>
      <c r="E142" s="36">
        <v>238.92</v>
      </c>
      <c r="F142" s="37">
        <v>0.1</v>
      </c>
      <c r="G142" s="38">
        <f t="shared" si="104"/>
        <v>262.81200000000001</v>
      </c>
      <c r="H142" s="39" t="s">
        <v>4</v>
      </c>
      <c r="I142" s="20">
        <v>66.5</v>
      </c>
      <c r="J142" s="20">
        <f t="shared" ref="J142:J144" si="110">I142*G142</f>
        <v>17476.998</v>
      </c>
      <c r="K142" s="32">
        <v>0.44</v>
      </c>
      <c r="L142" s="20">
        <f t="shared" si="106"/>
        <v>102</v>
      </c>
      <c r="M142" s="33">
        <f t="shared" si="107"/>
        <v>115.63728</v>
      </c>
      <c r="N142" s="12">
        <f t="shared" si="108"/>
        <v>11795.002560000001</v>
      </c>
      <c r="O142" s="12">
        <f t="shared" si="109"/>
        <v>29272.00056</v>
      </c>
      <c r="P142" s="56"/>
      <c r="Q142" s="40"/>
      <c r="R142" s="40"/>
      <c r="U142" s="42"/>
    </row>
    <row r="143" spans="1:21" s="41" customFormat="1" x14ac:dyDescent="0.3">
      <c r="A143" s="34">
        <f>IF(H143&lt;&gt;"",1+MAX($A$6:A142),"")</f>
        <v>93</v>
      </c>
      <c r="B143" s="83"/>
      <c r="C143" s="73"/>
      <c r="D143" s="28" t="s">
        <v>141</v>
      </c>
      <c r="E143" s="36">
        <v>152.47</v>
      </c>
      <c r="F143" s="37">
        <v>0.1</v>
      </c>
      <c r="G143" s="38">
        <f t="shared" si="104"/>
        <v>167.71700000000001</v>
      </c>
      <c r="H143" s="39" t="s">
        <v>4</v>
      </c>
      <c r="I143" s="20">
        <v>87.8</v>
      </c>
      <c r="J143" s="20">
        <f t="shared" si="110"/>
        <v>14725.552600000001</v>
      </c>
      <c r="K143" s="32">
        <v>0.41199999999999998</v>
      </c>
      <c r="L143" s="20">
        <f t="shared" si="106"/>
        <v>102</v>
      </c>
      <c r="M143" s="33">
        <f t="shared" si="107"/>
        <v>69.099404000000007</v>
      </c>
      <c r="N143" s="12">
        <f t="shared" si="108"/>
        <v>7048.1392080000005</v>
      </c>
      <c r="O143" s="12">
        <f t="shared" si="109"/>
        <v>21773.691808000003</v>
      </c>
      <c r="P143" s="56"/>
      <c r="Q143" s="40"/>
      <c r="R143" s="40"/>
      <c r="U143" s="42"/>
    </row>
    <row r="144" spans="1:21" s="41" customFormat="1" x14ac:dyDescent="0.3">
      <c r="A144" s="34">
        <f>IF(H144&lt;&gt;"",1+MAX($A$6:A143),"")</f>
        <v>94</v>
      </c>
      <c r="B144" s="83"/>
      <c r="C144" s="73"/>
      <c r="D144" s="28" t="s">
        <v>142</v>
      </c>
      <c r="E144" s="36">
        <v>953.63</v>
      </c>
      <c r="F144" s="37">
        <v>0.1</v>
      </c>
      <c r="G144" s="38">
        <f t="shared" si="104"/>
        <v>1048.9930000000002</v>
      </c>
      <c r="H144" s="39" t="s">
        <v>4</v>
      </c>
      <c r="I144" s="20">
        <v>87.8</v>
      </c>
      <c r="J144" s="20">
        <f t="shared" si="110"/>
        <v>92101.585400000011</v>
      </c>
      <c r="K144" s="32">
        <v>0.41199999999999998</v>
      </c>
      <c r="L144" s="20">
        <f t="shared" si="106"/>
        <v>102</v>
      </c>
      <c r="M144" s="33">
        <f t="shared" si="107"/>
        <v>432.18511600000005</v>
      </c>
      <c r="N144" s="12">
        <f t="shared" si="108"/>
        <v>44082.881832000006</v>
      </c>
      <c r="O144" s="12">
        <f t="shared" si="109"/>
        <v>136184.46723200002</v>
      </c>
      <c r="P144" s="56"/>
      <c r="Q144" s="40"/>
      <c r="R144" s="40"/>
      <c r="U144" s="42"/>
    </row>
    <row r="145" spans="1:21" s="41" customFormat="1" x14ac:dyDescent="0.3">
      <c r="A145" s="34">
        <f>IF(H145&lt;&gt;"",1+MAX($A$6:A144),"")</f>
        <v>95</v>
      </c>
      <c r="B145" s="83"/>
      <c r="C145" s="73"/>
      <c r="D145" s="28" t="s">
        <v>143</v>
      </c>
      <c r="E145" s="36">
        <v>137.36000000000001</v>
      </c>
      <c r="F145" s="37">
        <v>0.1</v>
      </c>
      <c r="G145" s="38">
        <f t="shared" si="104"/>
        <v>151.09600000000003</v>
      </c>
      <c r="H145" s="39" t="s">
        <v>4</v>
      </c>
      <c r="I145" s="20">
        <v>134.5</v>
      </c>
      <c r="J145" s="20">
        <f t="shared" ref="J145:J146" si="111">I145*G145</f>
        <v>20322.412000000004</v>
      </c>
      <c r="K145" s="32">
        <v>0.56599999999999995</v>
      </c>
      <c r="L145" s="20">
        <f t="shared" si="106"/>
        <v>102</v>
      </c>
      <c r="M145" s="33">
        <f t="shared" si="107"/>
        <v>85.520336000000015</v>
      </c>
      <c r="N145" s="12">
        <f t="shared" si="108"/>
        <v>8723.0742720000017</v>
      </c>
      <c r="O145" s="12">
        <f t="shared" si="109"/>
        <v>29045.486272000006</v>
      </c>
      <c r="P145" s="56"/>
      <c r="Q145" s="40"/>
      <c r="R145" s="40"/>
      <c r="U145" s="42"/>
    </row>
    <row r="146" spans="1:21" s="41" customFormat="1" x14ac:dyDescent="0.3">
      <c r="A146" s="34">
        <f>IF(H146&lt;&gt;"",1+MAX($A$6:A145),"")</f>
        <v>96</v>
      </c>
      <c r="B146" s="83"/>
      <c r="C146" s="73"/>
      <c r="D146" s="28" t="s">
        <v>144</v>
      </c>
      <c r="E146" s="36">
        <v>10.45</v>
      </c>
      <c r="F146" s="37">
        <v>0.1</v>
      </c>
      <c r="G146" s="38">
        <f t="shared" si="104"/>
        <v>11.495000000000001</v>
      </c>
      <c r="H146" s="39" t="s">
        <v>4</v>
      </c>
      <c r="I146" s="20">
        <v>220</v>
      </c>
      <c r="J146" s="20">
        <f t="shared" si="111"/>
        <v>2528.9</v>
      </c>
      <c r="K146" s="32">
        <v>0.82</v>
      </c>
      <c r="L146" s="20">
        <f t="shared" si="106"/>
        <v>102</v>
      </c>
      <c r="M146" s="33">
        <f t="shared" si="107"/>
        <v>9.4259000000000004</v>
      </c>
      <c r="N146" s="12">
        <f t="shared" si="108"/>
        <v>961.44180000000006</v>
      </c>
      <c r="O146" s="12">
        <f t="shared" si="109"/>
        <v>3490.3418000000001</v>
      </c>
      <c r="P146" s="56"/>
      <c r="Q146" s="40"/>
      <c r="R146" s="40"/>
      <c r="U146" s="42"/>
    </row>
    <row r="147" spans="1:21" s="41" customFormat="1" x14ac:dyDescent="0.3">
      <c r="A147" s="34" t="str">
        <f>IF(H147&lt;&gt;"",1+MAX($A$6:A146),"")</f>
        <v/>
      </c>
      <c r="B147" s="83"/>
      <c r="C147" s="73"/>
      <c r="D147" s="28"/>
      <c r="E147" s="36"/>
      <c r="F147" s="37"/>
      <c r="G147" s="38"/>
      <c r="H147" s="39"/>
      <c r="I147" s="20"/>
      <c r="J147" s="20"/>
      <c r="K147" s="32"/>
      <c r="L147" s="20"/>
      <c r="M147" s="33"/>
      <c r="N147" s="12"/>
      <c r="O147" s="12"/>
      <c r="P147" s="56"/>
      <c r="Q147" s="40"/>
      <c r="R147" s="40"/>
      <c r="U147" s="42"/>
    </row>
    <row r="148" spans="1:21" s="41" customFormat="1" x14ac:dyDescent="0.3">
      <c r="A148" s="34" t="str">
        <f>IF(H148&lt;&gt;"",1+MAX($A$6:A147),"")</f>
        <v/>
      </c>
      <c r="B148" s="83"/>
      <c r="C148" s="73"/>
      <c r="D148" s="65" t="s">
        <v>131</v>
      </c>
      <c r="E148" s="36"/>
      <c r="F148" s="37"/>
      <c r="G148" s="38"/>
      <c r="H148" s="39"/>
      <c r="I148" s="20"/>
      <c r="J148" s="20"/>
      <c r="K148" s="32"/>
      <c r="L148" s="20"/>
      <c r="M148" s="33"/>
      <c r="N148" s="12"/>
      <c r="O148" s="12"/>
      <c r="P148" s="56"/>
      <c r="Q148" s="40"/>
      <c r="R148" s="40"/>
      <c r="U148" s="42"/>
    </row>
    <row r="149" spans="1:21" s="41" customFormat="1" x14ac:dyDescent="0.3">
      <c r="A149" s="34">
        <f>IF(H149&lt;&gt;"",1+MAX($A$6:A148),"")</f>
        <v>97</v>
      </c>
      <c r="B149" s="83"/>
      <c r="C149" s="73"/>
      <c r="D149" s="28" t="s">
        <v>145</v>
      </c>
      <c r="E149" s="36">
        <v>2</v>
      </c>
      <c r="F149" s="37">
        <v>0</v>
      </c>
      <c r="G149" s="38">
        <f t="shared" ref="G149:G157" si="112">(1+F149)*E149</f>
        <v>2</v>
      </c>
      <c r="H149" s="39" t="s">
        <v>3</v>
      </c>
      <c r="I149" s="20">
        <v>287</v>
      </c>
      <c r="J149" s="20">
        <f t="shared" ref="J149:J154" si="113">I149*G149</f>
        <v>574</v>
      </c>
      <c r="K149" s="32">
        <v>0.46679999999999999</v>
      </c>
      <c r="L149" s="20">
        <f t="shared" ref="L149:L157" si="114">$O$50</f>
        <v>102</v>
      </c>
      <c r="M149" s="33">
        <f t="shared" ref="M149:M157" si="115">K149*G149</f>
        <v>0.93359999999999999</v>
      </c>
      <c r="N149" s="12">
        <f t="shared" ref="N149:N157" si="116">M149*L149</f>
        <v>95.227199999999996</v>
      </c>
      <c r="O149" s="12">
        <f t="shared" ref="O149:O157" si="117">N149+J149</f>
        <v>669.22720000000004</v>
      </c>
      <c r="P149" s="56"/>
      <c r="Q149" s="40"/>
      <c r="R149" s="40"/>
      <c r="U149" s="42"/>
    </row>
    <row r="150" spans="1:21" s="41" customFormat="1" x14ac:dyDescent="0.3">
      <c r="A150" s="34">
        <f>IF(H150&lt;&gt;"",1+MAX($A$6:A149),"")</f>
        <v>98</v>
      </c>
      <c r="B150" s="83"/>
      <c r="C150" s="73"/>
      <c r="D150" s="28" t="s">
        <v>146</v>
      </c>
      <c r="E150" s="36">
        <v>2</v>
      </c>
      <c r="F150" s="37">
        <v>0</v>
      </c>
      <c r="G150" s="38">
        <f t="shared" si="112"/>
        <v>2</v>
      </c>
      <c r="H150" s="39" t="s">
        <v>3</v>
      </c>
      <c r="I150" s="20">
        <v>678</v>
      </c>
      <c r="J150" s="20">
        <f t="shared" si="113"/>
        <v>1356</v>
      </c>
      <c r="K150" s="32">
        <v>3.42</v>
      </c>
      <c r="L150" s="20">
        <f t="shared" si="114"/>
        <v>102</v>
      </c>
      <c r="M150" s="33">
        <f t="shared" si="115"/>
        <v>6.84</v>
      </c>
      <c r="N150" s="12">
        <f t="shared" si="116"/>
        <v>697.68</v>
      </c>
      <c r="O150" s="12">
        <f t="shared" si="117"/>
        <v>2053.6799999999998</v>
      </c>
      <c r="P150" s="56"/>
      <c r="Q150" s="40"/>
      <c r="R150" s="40"/>
      <c r="U150" s="42"/>
    </row>
    <row r="151" spans="1:21" s="41" customFormat="1" x14ac:dyDescent="0.3">
      <c r="A151" s="34">
        <f>IF(H151&lt;&gt;"",1+MAX($A$6:A150),"")</f>
        <v>99</v>
      </c>
      <c r="B151" s="83"/>
      <c r="C151" s="73"/>
      <c r="D151" s="28" t="s">
        <v>147</v>
      </c>
      <c r="E151" s="36">
        <v>16</v>
      </c>
      <c r="F151" s="37">
        <v>0</v>
      </c>
      <c r="G151" s="38">
        <f t="shared" si="112"/>
        <v>16</v>
      </c>
      <c r="H151" s="39" t="s">
        <v>3</v>
      </c>
      <c r="I151" s="20">
        <v>1240</v>
      </c>
      <c r="J151" s="20">
        <f t="shared" si="113"/>
        <v>19840</v>
      </c>
      <c r="K151" s="32">
        <v>6</v>
      </c>
      <c r="L151" s="20">
        <f t="shared" si="114"/>
        <v>102</v>
      </c>
      <c r="M151" s="33">
        <f t="shared" si="115"/>
        <v>96</v>
      </c>
      <c r="N151" s="12">
        <f t="shared" si="116"/>
        <v>9792</v>
      </c>
      <c r="O151" s="12">
        <f t="shared" si="117"/>
        <v>29632</v>
      </c>
      <c r="P151" s="56"/>
      <c r="Q151" s="40"/>
      <c r="R151" s="40"/>
      <c r="U151" s="42"/>
    </row>
    <row r="152" spans="1:21" s="41" customFormat="1" x14ac:dyDescent="0.3">
      <c r="A152" s="34">
        <f>IF(H152&lt;&gt;"",1+MAX($A$6:A151),"")</f>
        <v>100</v>
      </c>
      <c r="B152" s="83"/>
      <c r="C152" s="73"/>
      <c r="D152" s="28" t="s">
        <v>133</v>
      </c>
      <c r="E152" s="36">
        <v>3</v>
      </c>
      <c r="F152" s="37">
        <v>0</v>
      </c>
      <c r="G152" s="38">
        <f t="shared" si="112"/>
        <v>3</v>
      </c>
      <c r="H152" s="39" t="s">
        <v>3</v>
      </c>
      <c r="I152" s="20">
        <v>3343</v>
      </c>
      <c r="J152" s="20">
        <f t="shared" si="113"/>
        <v>10029</v>
      </c>
      <c r="K152" s="32">
        <v>12</v>
      </c>
      <c r="L152" s="20">
        <f t="shared" si="114"/>
        <v>102</v>
      </c>
      <c r="M152" s="33">
        <f t="shared" si="115"/>
        <v>36</v>
      </c>
      <c r="N152" s="12">
        <f t="shared" si="116"/>
        <v>3672</v>
      </c>
      <c r="O152" s="12">
        <f t="shared" si="117"/>
        <v>13701</v>
      </c>
      <c r="P152" s="56"/>
      <c r="Q152" s="40"/>
      <c r="R152" s="40"/>
      <c r="U152" s="42"/>
    </row>
    <row r="153" spans="1:21" s="41" customFormat="1" x14ac:dyDescent="0.3">
      <c r="A153" s="34">
        <f>IF(H153&lt;&gt;"",1+MAX($A$6:A152),"")</f>
        <v>101</v>
      </c>
      <c r="B153" s="83"/>
      <c r="C153" s="73"/>
      <c r="D153" s="28" t="s">
        <v>148</v>
      </c>
      <c r="E153" s="36">
        <v>1</v>
      </c>
      <c r="F153" s="37">
        <v>0</v>
      </c>
      <c r="G153" s="38">
        <f t="shared" si="112"/>
        <v>1</v>
      </c>
      <c r="H153" s="39" t="s">
        <v>3</v>
      </c>
      <c r="I153" s="20">
        <v>1656</v>
      </c>
      <c r="J153" s="20">
        <f t="shared" si="113"/>
        <v>1656</v>
      </c>
      <c r="K153" s="32">
        <v>4</v>
      </c>
      <c r="L153" s="20">
        <f t="shared" si="114"/>
        <v>102</v>
      </c>
      <c r="M153" s="33">
        <f t="shared" si="115"/>
        <v>4</v>
      </c>
      <c r="N153" s="12">
        <f t="shared" si="116"/>
        <v>408</v>
      </c>
      <c r="O153" s="12">
        <f t="shared" si="117"/>
        <v>2064</v>
      </c>
      <c r="P153" s="56"/>
      <c r="Q153" s="40"/>
      <c r="R153" s="40"/>
      <c r="U153" s="42"/>
    </row>
    <row r="154" spans="1:21" s="41" customFormat="1" x14ac:dyDescent="0.3">
      <c r="A154" s="34">
        <f>IF(H154&lt;&gt;"",1+MAX($A$6:A153),"")</f>
        <v>102</v>
      </c>
      <c r="B154" s="83"/>
      <c r="C154" s="73"/>
      <c r="D154" s="28" t="s">
        <v>149</v>
      </c>
      <c r="E154" s="36">
        <v>1</v>
      </c>
      <c r="F154" s="37">
        <v>0</v>
      </c>
      <c r="G154" s="38">
        <f t="shared" si="112"/>
        <v>1</v>
      </c>
      <c r="H154" s="39" t="s">
        <v>3</v>
      </c>
      <c r="I154" s="20">
        <v>1650</v>
      </c>
      <c r="J154" s="20">
        <f t="shared" si="113"/>
        <v>1650</v>
      </c>
      <c r="K154" s="32">
        <v>8</v>
      </c>
      <c r="L154" s="20">
        <f t="shared" si="114"/>
        <v>102</v>
      </c>
      <c r="M154" s="33">
        <f t="shared" si="115"/>
        <v>8</v>
      </c>
      <c r="N154" s="12">
        <f t="shared" si="116"/>
        <v>816</v>
      </c>
      <c r="O154" s="12">
        <f t="shared" si="117"/>
        <v>2466</v>
      </c>
      <c r="P154" s="56"/>
      <c r="Q154" s="40"/>
      <c r="R154" s="40"/>
      <c r="U154" s="42"/>
    </row>
    <row r="155" spans="1:21" s="41" customFormat="1" x14ac:dyDescent="0.3">
      <c r="A155" s="34">
        <f>IF(H155&lt;&gt;"",1+MAX($A$6:A154),"")</f>
        <v>103</v>
      </c>
      <c r="B155" s="83"/>
      <c r="C155" s="73"/>
      <c r="D155" s="28" t="s">
        <v>150</v>
      </c>
      <c r="E155" s="36">
        <v>1</v>
      </c>
      <c r="F155" s="37">
        <v>0</v>
      </c>
      <c r="G155" s="38">
        <f t="shared" si="112"/>
        <v>1</v>
      </c>
      <c r="H155" s="39" t="s">
        <v>3</v>
      </c>
      <c r="I155" s="20">
        <v>1650</v>
      </c>
      <c r="J155" s="20">
        <f t="shared" ref="J155:J157" si="118">I155*G155</f>
        <v>1650</v>
      </c>
      <c r="K155" s="32">
        <v>8</v>
      </c>
      <c r="L155" s="20">
        <f t="shared" si="114"/>
        <v>102</v>
      </c>
      <c r="M155" s="33">
        <f t="shared" si="115"/>
        <v>8</v>
      </c>
      <c r="N155" s="12">
        <f t="shared" si="116"/>
        <v>816</v>
      </c>
      <c r="O155" s="12">
        <f t="shared" si="117"/>
        <v>2466</v>
      </c>
      <c r="P155" s="56"/>
      <c r="Q155" s="40"/>
      <c r="R155" s="40"/>
      <c r="U155" s="42"/>
    </row>
    <row r="156" spans="1:21" s="41" customFormat="1" x14ac:dyDescent="0.3">
      <c r="A156" s="34">
        <f>IF(H156&lt;&gt;"",1+MAX($A$6:A155),"")</f>
        <v>104</v>
      </c>
      <c r="B156" s="83"/>
      <c r="C156" s="73"/>
      <c r="D156" s="28" t="s">
        <v>151</v>
      </c>
      <c r="E156" s="36">
        <v>1</v>
      </c>
      <c r="F156" s="37">
        <v>0</v>
      </c>
      <c r="G156" s="38">
        <f t="shared" si="112"/>
        <v>1</v>
      </c>
      <c r="H156" s="39" t="s">
        <v>3</v>
      </c>
      <c r="I156" s="20">
        <v>1650</v>
      </c>
      <c r="J156" s="20">
        <f t="shared" si="118"/>
        <v>1650</v>
      </c>
      <c r="K156" s="32">
        <v>8</v>
      </c>
      <c r="L156" s="20">
        <f t="shared" si="114"/>
        <v>102</v>
      </c>
      <c r="M156" s="33">
        <f t="shared" si="115"/>
        <v>8</v>
      </c>
      <c r="N156" s="12">
        <f t="shared" si="116"/>
        <v>816</v>
      </c>
      <c r="O156" s="12">
        <f t="shared" si="117"/>
        <v>2466</v>
      </c>
      <c r="P156" s="56"/>
      <c r="Q156" s="40"/>
      <c r="R156" s="40"/>
      <c r="U156" s="42"/>
    </row>
    <row r="157" spans="1:21" s="41" customFormat="1" x14ac:dyDescent="0.3">
      <c r="A157" s="34">
        <f>IF(H157&lt;&gt;"",1+MAX($A$6:A156),"")</f>
        <v>105</v>
      </c>
      <c r="B157" s="83"/>
      <c r="C157" s="73"/>
      <c r="D157" s="28" t="s">
        <v>152</v>
      </c>
      <c r="E157" s="36">
        <v>1</v>
      </c>
      <c r="F157" s="37">
        <v>0</v>
      </c>
      <c r="G157" s="38">
        <f t="shared" si="112"/>
        <v>1</v>
      </c>
      <c r="H157" s="39" t="s">
        <v>3</v>
      </c>
      <c r="I157" s="20">
        <v>1650</v>
      </c>
      <c r="J157" s="20">
        <f t="shared" si="118"/>
        <v>1650</v>
      </c>
      <c r="K157" s="32">
        <v>8</v>
      </c>
      <c r="L157" s="20">
        <f t="shared" si="114"/>
        <v>102</v>
      </c>
      <c r="M157" s="33">
        <f t="shared" si="115"/>
        <v>8</v>
      </c>
      <c r="N157" s="12">
        <f t="shared" si="116"/>
        <v>816</v>
      </c>
      <c r="O157" s="12">
        <f t="shared" si="117"/>
        <v>2466</v>
      </c>
      <c r="P157" s="56"/>
      <c r="Q157" s="40"/>
      <c r="R157" s="40"/>
      <c r="U157" s="42"/>
    </row>
    <row r="158" spans="1:21" s="41" customFormat="1" x14ac:dyDescent="0.3">
      <c r="A158" s="34" t="str">
        <f>IF(H158&lt;&gt;"",1+MAX($A$6:A157),"")</f>
        <v/>
      </c>
      <c r="B158" s="83"/>
      <c r="C158" s="73"/>
      <c r="D158" s="28"/>
      <c r="E158" s="36"/>
      <c r="F158" s="37"/>
      <c r="G158" s="38"/>
      <c r="H158" s="39"/>
      <c r="I158" s="20"/>
      <c r="J158" s="20"/>
      <c r="K158" s="32"/>
      <c r="L158" s="20"/>
      <c r="M158" s="33"/>
      <c r="N158" s="12"/>
      <c r="O158" s="12"/>
      <c r="P158" s="56"/>
      <c r="Q158" s="40"/>
      <c r="R158" s="40"/>
      <c r="U158" s="42"/>
    </row>
    <row r="159" spans="1:21" s="41" customFormat="1" x14ac:dyDescent="0.3">
      <c r="A159" s="34" t="str">
        <f>IF(H159&lt;&gt;"",1+MAX($A$6:A158),"")</f>
        <v/>
      </c>
      <c r="B159" s="83"/>
      <c r="C159" s="73"/>
      <c r="D159" s="65" t="s">
        <v>153</v>
      </c>
      <c r="E159" s="36"/>
      <c r="F159" s="37"/>
      <c r="G159" s="38"/>
      <c r="H159" s="39"/>
      <c r="I159" s="20"/>
      <c r="J159" s="20"/>
      <c r="K159" s="32"/>
      <c r="L159" s="20"/>
      <c r="M159" s="33"/>
      <c r="N159" s="12"/>
      <c r="O159" s="12"/>
      <c r="P159" s="56"/>
      <c r="Q159" s="40"/>
      <c r="R159" s="40"/>
      <c r="U159" s="42"/>
    </row>
    <row r="160" spans="1:21" s="41" customFormat="1" x14ac:dyDescent="0.3">
      <c r="A160" s="34">
        <f>IF(H160&lt;&gt;"",1+MAX($A$6:A159),"")</f>
        <v>106</v>
      </c>
      <c r="B160" s="83"/>
      <c r="C160" s="73"/>
      <c r="D160" s="28" t="s">
        <v>154</v>
      </c>
      <c r="E160" s="36">
        <v>832</v>
      </c>
      <c r="F160" s="37">
        <v>0.1</v>
      </c>
      <c r="G160" s="38">
        <f t="shared" ref="G160:G167" si="119">(1+F160)*E160</f>
        <v>915.2</v>
      </c>
      <c r="H160" s="39" t="s">
        <v>5</v>
      </c>
      <c r="I160" s="20">
        <v>1.23</v>
      </c>
      <c r="J160" s="20">
        <f t="shared" ref="J160:J167" si="120">I160*G160</f>
        <v>1125.6960000000001</v>
      </c>
      <c r="K160" s="32">
        <v>3.4000000000000002E-2</v>
      </c>
      <c r="L160" s="20">
        <f t="shared" ref="L160:L167" si="121">$O$50</f>
        <v>102</v>
      </c>
      <c r="M160" s="33">
        <f t="shared" ref="M160:M167" si="122">K160*G160</f>
        <v>31.116800000000005</v>
      </c>
      <c r="N160" s="12">
        <f t="shared" ref="N160:N167" si="123">M160*L160</f>
        <v>3173.9136000000003</v>
      </c>
      <c r="O160" s="12">
        <f t="shared" ref="O160:O167" si="124">N160+J160</f>
        <v>4299.6096000000007</v>
      </c>
      <c r="P160" s="56"/>
      <c r="Q160" s="40"/>
      <c r="R160" s="40"/>
      <c r="U160" s="42"/>
    </row>
    <row r="161" spans="1:21" s="41" customFormat="1" x14ac:dyDescent="0.3">
      <c r="A161" s="34">
        <f>IF(H161&lt;&gt;"",1+MAX($A$6:A160),"")</f>
        <v>107</v>
      </c>
      <c r="B161" s="83"/>
      <c r="C161" s="73"/>
      <c r="D161" s="28" t="s">
        <v>155</v>
      </c>
      <c r="E161" s="36">
        <v>2</v>
      </c>
      <c r="F161" s="37">
        <v>0</v>
      </c>
      <c r="G161" s="38">
        <f t="shared" si="119"/>
        <v>2</v>
      </c>
      <c r="H161" s="39" t="s">
        <v>3</v>
      </c>
      <c r="I161" s="20">
        <v>372</v>
      </c>
      <c r="J161" s="20">
        <f t="shared" si="120"/>
        <v>744</v>
      </c>
      <c r="K161" s="32">
        <v>2.2999999999999998</v>
      </c>
      <c r="L161" s="20">
        <f t="shared" si="121"/>
        <v>102</v>
      </c>
      <c r="M161" s="33">
        <f t="shared" si="122"/>
        <v>4.5999999999999996</v>
      </c>
      <c r="N161" s="12">
        <f t="shared" si="123"/>
        <v>469.2</v>
      </c>
      <c r="O161" s="12">
        <f t="shared" si="124"/>
        <v>1213.2</v>
      </c>
      <c r="P161" s="56"/>
      <c r="Q161" s="40"/>
      <c r="R161" s="40"/>
      <c r="U161" s="42"/>
    </row>
    <row r="162" spans="1:21" s="41" customFormat="1" x14ac:dyDescent="0.3">
      <c r="A162" s="34">
        <f>IF(H162&lt;&gt;"",1+MAX($A$6:A161),"")</f>
        <v>108</v>
      </c>
      <c r="B162" s="83"/>
      <c r="C162" s="73"/>
      <c r="D162" s="28" t="s">
        <v>156</v>
      </c>
      <c r="E162" s="36">
        <v>2</v>
      </c>
      <c r="F162" s="37">
        <v>0</v>
      </c>
      <c r="G162" s="38">
        <f t="shared" si="119"/>
        <v>2</v>
      </c>
      <c r="H162" s="39" t="s">
        <v>3</v>
      </c>
      <c r="I162" s="20">
        <v>278</v>
      </c>
      <c r="J162" s="20">
        <f t="shared" si="120"/>
        <v>556</v>
      </c>
      <c r="K162" s="32">
        <v>1.62</v>
      </c>
      <c r="L162" s="20">
        <f t="shared" si="121"/>
        <v>102</v>
      </c>
      <c r="M162" s="33">
        <f t="shared" si="122"/>
        <v>3.24</v>
      </c>
      <c r="N162" s="12">
        <f t="shared" si="123"/>
        <v>330.48</v>
      </c>
      <c r="O162" s="12">
        <f t="shared" si="124"/>
        <v>886.48</v>
      </c>
      <c r="P162" s="56"/>
      <c r="Q162" s="40"/>
      <c r="R162" s="40"/>
      <c r="U162" s="42"/>
    </row>
    <row r="163" spans="1:21" s="41" customFormat="1" x14ac:dyDescent="0.3">
      <c r="A163" s="34">
        <f>IF(H163&lt;&gt;"",1+MAX($A$6:A162),"")</f>
        <v>109</v>
      </c>
      <c r="B163" s="83"/>
      <c r="C163" s="73"/>
      <c r="D163" s="28" t="s">
        <v>157</v>
      </c>
      <c r="E163" s="36">
        <v>2</v>
      </c>
      <c r="F163" s="37">
        <v>0</v>
      </c>
      <c r="G163" s="38">
        <f t="shared" si="119"/>
        <v>2</v>
      </c>
      <c r="H163" s="39" t="s">
        <v>3</v>
      </c>
      <c r="I163" s="20">
        <v>256</v>
      </c>
      <c r="J163" s="20">
        <f t="shared" si="120"/>
        <v>512</v>
      </c>
      <c r="K163" s="32">
        <v>1.32</v>
      </c>
      <c r="L163" s="20">
        <f t="shared" si="121"/>
        <v>102</v>
      </c>
      <c r="M163" s="33">
        <f t="shared" si="122"/>
        <v>2.64</v>
      </c>
      <c r="N163" s="12">
        <f t="shared" si="123"/>
        <v>269.28000000000003</v>
      </c>
      <c r="O163" s="12">
        <f t="shared" si="124"/>
        <v>781.28</v>
      </c>
      <c r="P163" s="56"/>
      <c r="Q163" s="40"/>
      <c r="R163" s="40"/>
      <c r="U163" s="42"/>
    </row>
    <row r="164" spans="1:21" s="41" customFormat="1" x14ac:dyDescent="0.3">
      <c r="A164" s="34">
        <f>IF(H164&lt;&gt;"",1+MAX($A$6:A163),"")</f>
        <v>110</v>
      </c>
      <c r="B164" s="83"/>
      <c r="C164" s="73"/>
      <c r="D164" s="28" t="s">
        <v>158</v>
      </c>
      <c r="E164" s="36">
        <v>2</v>
      </c>
      <c r="F164" s="37">
        <v>0</v>
      </c>
      <c r="G164" s="38">
        <f t="shared" si="119"/>
        <v>2</v>
      </c>
      <c r="H164" s="39" t="s">
        <v>3</v>
      </c>
      <c r="I164" s="20">
        <v>412</v>
      </c>
      <c r="J164" s="20">
        <f t="shared" si="120"/>
        <v>824</v>
      </c>
      <c r="K164" s="32">
        <v>2</v>
      </c>
      <c r="L164" s="20">
        <f t="shared" si="121"/>
        <v>102</v>
      </c>
      <c r="M164" s="33">
        <f t="shared" si="122"/>
        <v>4</v>
      </c>
      <c r="N164" s="12">
        <f t="shared" si="123"/>
        <v>408</v>
      </c>
      <c r="O164" s="12">
        <f t="shared" si="124"/>
        <v>1232</v>
      </c>
      <c r="P164" s="56"/>
      <c r="Q164" s="40"/>
      <c r="R164" s="40"/>
      <c r="U164" s="42"/>
    </row>
    <row r="165" spans="1:21" s="41" customFormat="1" x14ac:dyDescent="0.3">
      <c r="A165" s="34">
        <f>IF(H165&lt;&gt;"",1+MAX($A$6:A164),"")</f>
        <v>111</v>
      </c>
      <c r="B165" s="83"/>
      <c r="C165" s="73"/>
      <c r="D165" s="28" t="s">
        <v>159</v>
      </c>
      <c r="E165" s="36">
        <v>22</v>
      </c>
      <c r="F165" s="37">
        <v>0</v>
      </c>
      <c r="G165" s="38">
        <f t="shared" si="119"/>
        <v>22</v>
      </c>
      <c r="H165" s="39" t="s">
        <v>3</v>
      </c>
      <c r="I165" s="20">
        <v>1043</v>
      </c>
      <c r="J165" s="20">
        <f t="shared" si="120"/>
        <v>22946</v>
      </c>
      <c r="K165" s="32">
        <v>3.2</v>
      </c>
      <c r="L165" s="20">
        <f t="shared" si="121"/>
        <v>102</v>
      </c>
      <c r="M165" s="33">
        <f t="shared" si="122"/>
        <v>70.400000000000006</v>
      </c>
      <c r="N165" s="12">
        <f t="shared" si="123"/>
        <v>7180.8</v>
      </c>
      <c r="O165" s="12">
        <f t="shared" si="124"/>
        <v>30126.799999999999</v>
      </c>
      <c r="P165" s="56"/>
      <c r="Q165" s="40"/>
      <c r="R165" s="40"/>
      <c r="U165" s="42"/>
    </row>
    <row r="166" spans="1:21" s="41" customFormat="1" x14ac:dyDescent="0.3">
      <c r="A166" s="34">
        <f>IF(H166&lt;&gt;"",1+MAX($A$6:A165),"")</f>
        <v>112</v>
      </c>
      <c r="B166" s="83"/>
      <c r="C166" s="73"/>
      <c r="D166" s="28" t="s">
        <v>160</v>
      </c>
      <c r="E166" s="36">
        <v>1</v>
      </c>
      <c r="F166" s="37">
        <v>0</v>
      </c>
      <c r="G166" s="38">
        <f t="shared" si="119"/>
        <v>1</v>
      </c>
      <c r="H166" s="39" t="s">
        <v>3</v>
      </c>
      <c r="I166" s="20">
        <v>435</v>
      </c>
      <c r="J166" s="20">
        <f t="shared" si="120"/>
        <v>435</v>
      </c>
      <c r="K166" s="32">
        <v>7.87</v>
      </c>
      <c r="L166" s="20">
        <f t="shared" si="121"/>
        <v>102</v>
      </c>
      <c r="M166" s="33">
        <f t="shared" si="122"/>
        <v>7.87</v>
      </c>
      <c r="N166" s="12">
        <f t="shared" si="123"/>
        <v>802.74</v>
      </c>
      <c r="O166" s="12">
        <f t="shared" si="124"/>
        <v>1237.74</v>
      </c>
      <c r="P166" s="56"/>
      <c r="Q166" s="40"/>
      <c r="R166" s="40"/>
      <c r="U166" s="42"/>
    </row>
    <row r="167" spans="1:21" s="41" customFormat="1" x14ac:dyDescent="0.3">
      <c r="A167" s="34">
        <f>IF(H167&lt;&gt;"",1+MAX($A$6:A166),"")</f>
        <v>113</v>
      </c>
      <c r="B167" s="83"/>
      <c r="C167" s="73"/>
      <c r="D167" s="28" t="s">
        <v>161</v>
      </c>
      <c r="E167" s="36">
        <v>1</v>
      </c>
      <c r="F167" s="37">
        <v>0</v>
      </c>
      <c r="G167" s="38">
        <f t="shared" si="119"/>
        <v>1</v>
      </c>
      <c r="H167" s="39" t="s">
        <v>3</v>
      </c>
      <c r="I167" s="20">
        <v>144</v>
      </c>
      <c r="J167" s="20">
        <f t="shared" si="120"/>
        <v>144</v>
      </c>
      <c r="K167" s="32">
        <v>0.54</v>
      </c>
      <c r="L167" s="20">
        <f t="shared" si="121"/>
        <v>102</v>
      </c>
      <c r="M167" s="33">
        <f t="shared" si="122"/>
        <v>0.54</v>
      </c>
      <c r="N167" s="12">
        <f t="shared" si="123"/>
        <v>55.080000000000005</v>
      </c>
      <c r="O167" s="12">
        <f t="shared" si="124"/>
        <v>199.08</v>
      </c>
      <c r="P167" s="56"/>
      <c r="Q167" s="40"/>
      <c r="R167" s="40"/>
      <c r="U167" s="42"/>
    </row>
    <row r="168" spans="1:21" s="41" customFormat="1" x14ac:dyDescent="0.3">
      <c r="A168" s="34" t="str">
        <f>IF(H168&lt;&gt;"",1+MAX($A$6:A167),"")</f>
        <v/>
      </c>
      <c r="B168" s="83"/>
      <c r="C168" s="73"/>
      <c r="D168" s="28"/>
      <c r="E168" s="36"/>
      <c r="F168" s="37"/>
      <c r="G168" s="38"/>
      <c r="H168" s="39"/>
      <c r="I168" s="20"/>
      <c r="J168" s="20"/>
      <c r="K168" s="32"/>
      <c r="L168" s="20"/>
      <c r="M168" s="33"/>
      <c r="N168" s="12"/>
      <c r="O168" s="12"/>
      <c r="P168" s="56"/>
      <c r="Q168" s="40"/>
      <c r="R168" s="40"/>
      <c r="U168" s="42"/>
    </row>
    <row r="169" spans="1:21" s="41" customFormat="1" x14ac:dyDescent="0.3">
      <c r="A169" s="34" t="str">
        <f>IF(H169&lt;&gt;"",1+MAX($A$6:A168),"")</f>
        <v/>
      </c>
      <c r="B169" s="83"/>
      <c r="C169" s="73" t="s">
        <v>162</v>
      </c>
      <c r="D169" s="79" t="s">
        <v>163</v>
      </c>
      <c r="E169" s="36"/>
      <c r="F169" s="37"/>
      <c r="G169" s="38"/>
      <c r="H169" s="39"/>
      <c r="I169" s="20"/>
      <c r="J169" s="20"/>
      <c r="K169" s="32"/>
      <c r="L169" s="20"/>
      <c r="M169" s="33"/>
      <c r="N169" s="12"/>
      <c r="O169" s="12"/>
      <c r="P169" s="56"/>
      <c r="Q169" s="40"/>
      <c r="R169" s="40"/>
      <c r="U169" s="42"/>
    </row>
    <row r="170" spans="1:21" s="41" customFormat="1" x14ac:dyDescent="0.3">
      <c r="A170" s="34" t="str">
        <f>IF(H170&lt;&gt;"",1+MAX($A$6:A169),"")</f>
        <v/>
      </c>
      <c r="B170" s="83"/>
      <c r="C170" s="73"/>
      <c r="D170" s="65" t="s">
        <v>72</v>
      </c>
      <c r="E170" s="36"/>
      <c r="F170" s="37"/>
      <c r="G170" s="38"/>
      <c r="H170" s="39"/>
      <c r="I170" s="20"/>
      <c r="J170" s="20"/>
      <c r="K170" s="32"/>
      <c r="L170" s="20"/>
      <c r="M170" s="33"/>
      <c r="N170" s="12"/>
      <c r="O170" s="12"/>
      <c r="P170" s="56"/>
      <c r="Q170" s="40"/>
      <c r="R170" s="40"/>
      <c r="U170" s="42"/>
    </row>
    <row r="171" spans="1:21" s="41" customFormat="1" x14ac:dyDescent="0.3">
      <c r="A171" s="34">
        <f>IF(H171&lt;&gt;"",1+MAX($A$6:A170),"")</f>
        <v>114</v>
      </c>
      <c r="B171" s="83"/>
      <c r="C171" s="73"/>
      <c r="D171" s="28" t="s">
        <v>164</v>
      </c>
      <c r="E171" s="36">
        <v>1</v>
      </c>
      <c r="F171" s="37">
        <v>0</v>
      </c>
      <c r="G171" s="38">
        <f>(1+F171)*E171</f>
        <v>1</v>
      </c>
      <c r="H171" s="39" t="s">
        <v>3</v>
      </c>
      <c r="I171" s="20">
        <v>289</v>
      </c>
      <c r="J171" s="20">
        <f t="shared" ref="J171" si="125">I171*G171</f>
        <v>289</v>
      </c>
      <c r="K171" s="32">
        <v>2</v>
      </c>
      <c r="L171" s="20">
        <f t="shared" ref="L171" si="126">$O$50</f>
        <v>102</v>
      </c>
      <c r="M171" s="33">
        <f t="shared" ref="M171" si="127">K171*G171</f>
        <v>2</v>
      </c>
      <c r="N171" s="12">
        <f t="shared" ref="N171" si="128">M171*L171</f>
        <v>204</v>
      </c>
      <c r="O171" s="12">
        <f t="shared" ref="O171" si="129">N171+J171</f>
        <v>493</v>
      </c>
      <c r="P171" s="56"/>
      <c r="Q171" s="40"/>
      <c r="R171" s="40"/>
      <c r="U171" s="42"/>
    </row>
    <row r="172" spans="1:21" s="41" customFormat="1" x14ac:dyDescent="0.3">
      <c r="A172" s="34" t="str">
        <f>IF(H172&lt;&gt;"",1+MAX($A$6:A171),"")</f>
        <v/>
      </c>
      <c r="B172" s="83"/>
      <c r="C172" s="73"/>
      <c r="D172" s="28"/>
      <c r="E172" s="36"/>
      <c r="F172" s="37"/>
      <c r="G172" s="38"/>
      <c r="H172" s="39"/>
      <c r="I172" s="20"/>
      <c r="J172" s="20"/>
      <c r="K172" s="32"/>
      <c r="L172" s="20"/>
      <c r="M172" s="33"/>
      <c r="N172" s="12"/>
      <c r="O172" s="12"/>
      <c r="P172" s="56"/>
      <c r="Q172" s="40"/>
      <c r="R172" s="40"/>
      <c r="U172" s="42"/>
    </row>
    <row r="173" spans="1:21" s="3" customFormat="1" x14ac:dyDescent="0.3">
      <c r="A173" s="34" t="str">
        <f>IF(H173&lt;&gt;"",1+MAX($A$6:A172),"")</f>
        <v/>
      </c>
      <c r="B173" s="82"/>
      <c r="C173" s="74"/>
      <c r="D173" s="28"/>
      <c r="E173" s="24"/>
      <c r="F173" s="11"/>
      <c r="G173" s="23"/>
      <c r="H173" s="25"/>
      <c r="I173" s="20"/>
      <c r="J173" s="20"/>
      <c r="K173" s="32"/>
      <c r="L173" s="20"/>
      <c r="M173" s="33"/>
      <c r="N173" s="12"/>
      <c r="O173" s="12"/>
      <c r="P173" s="56"/>
      <c r="Q173" s="2"/>
      <c r="R173" s="2"/>
      <c r="U173" s="15"/>
    </row>
    <row r="174" spans="1:21" s="3" customFormat="1" x14ac:dyDescent="0.3">
      <c r="A174" s="31"/>
      <c r="B174" s="82"/>
      <c r="C174" s="74"/>
      <c r="D174" s="68"/>
      <c r="E174" s="27"/>
      <c r="F174" s="11"/>
      <c r="G174" s="23"/>
      <c r="H174" s="26"/>
      <c r="I174" s="20"/>
      <c r="J174" s="20"/>
      <c r="K174" s="20"/>
      <c r="L174" s="92" t="s">
        <v>23</v>
      </c>
      <c r="M174" s="93">
        <f>SUM(M6:M172)</f>
        <v>6699.5762510814811</v>
      </c>
      <c r="N174" s="12"/>
      <c r="O174" s="12"/>
      <c r="P174" s="56"/>
      <c r="Q174" s="2"/>
      <c r="R174" s="2"/>
      <c r="U174" s="15"/>
    </row>
    <row r="175" spans="1:21" ht="16.2" thickBot="1" x14ac:dyDescent="0.3">
      <c r="A175" s="29"/>
      <c r="B175" s="61" t="s">
        <v>24</v>
      </c>
      <c r="C175" s="45"/>
      <c r="D175" s="69"/>
      <c r="E175" s="44"/>
      <c r="F175" s="45"/>
      <c r="G175" s="45"/>
      <c r="H175" s="46"/>
      <c r="I175" s="46"/>
      <c r="J175" s="46"/>
      <c r="K175" s="46"/>
      <c r="L175" s="35"/>
      <c r="M175" s="35"/>
      <c r="N175" s="47"/>
      <c r="O175" s="57"/>
      <c r="P175" s="58">
        <f>SUM(P5:P172)</f>
        <v>1085638.9466322372</v>
      </c>
    </row>
    <row r="176" spans="1:21" ht="16.8" thickTop="1" thickBot="1" x14ac:dyDescent="0.3">
      <c r="A176" s="29"/>
      <c r="B176" s="62" t="s">
        <v>25</v>
      </c>
      <c r="C176" s="69"/>
      <c r="D176" s="69"/>
      <c r="E176" s="44"/>
      <c r="F176" s="45"/>
      <c r="G176" s="45"/>
      <c r="H176" s="46"/>
      <c r="I176" s="46"/>
      <c r="J176" s="46"/>
      <c r="K176" s="46"/>
      <c r="L176" s="46"/>
      <c r="M176" s="46"/>
      <c r="N176" s="48">
        <v>8.8889999999999997E-2</v>
      </c>
      <c r="O176" s="49"/>
      <c r="P176" s="59">
        <f>P175*N176</f>
        <v>96502.445966139552</v>
      </c>
    </row>
    <row r="177" spans="1:16" ht="16.8" thickTop="1" thickBot="1" x14ac:dyDescent="0.3">
      <c r="A177" s="29"/>
      <c r="B177" s="62" t="s">
        <v>26</v>
      </c>
      <c r="C177" s="69"/>
      <c r="D177" s="69"/>
      <c r="E177" s="44"/>
      <c r="F177" s="45"/>
      <c r="G177" s="45"/>
      <c r="H177" s="46"/>
      <c r="I177" s="46"/>
      <c r="J177" s="46"/>
      <c r="K177" s="46"/>
      <c r="L177" s="46"/>
      <c r="M177" s="46"/>
      <c r="N177" s="50">
        <v>0.25</v>
      </c>
      <c r="O177" s="49"/>
      <c r="P177" s="59">
        <f>P175*N177</f>
        <v>271409.73665805929</v>
      </c>
    </row>
    <row r="178" spans="1:16" ht="16.8" thickTop="1" thickBot="1" x14ac:dyDescent="0.3">
      <c r="A178" s="29"/>
      <c r="B178" s="63" t="s">
        <v>27</v>
      </c>
      <c r="C178" s="70"/>
      <c r="D178" s="70"/>
      <c r="E178" s="51"/>
      <c r="F178" s="52"/>
      <c r="G178" s="52"/>
      <c r="H178" s="53"/>
      <c r="I178" s="53"/>
      <c r="J178" s="53"/>
      <c r="K178" s="53"/>
      <c r="L178" s="53"/>
      <c r="M178" s="53"/>
      <c r="N178" s="54"/>
      <c r="O178" s="55"/>
      <c r="P178" s="60">
        <f>SUM(P175:P177)</f>
        <v>1453551.1292564359</v>
      </c>
    </row>
    <row r="179" spans="1:16" ht="16.2" thickTop="1" x14ac:dyDescent="0.25">
      <c r="A179" s="111" t="s">
        <v>167</v>
      </c>
      <c r="B179" s="112"/>
      <c r="C179" s="112"/>
      <c r="D179" s="112"/>
      <c r="E179" s="94"/>
      <c r="F179" s="95"/>
      <c r="G179" s="95"/>
      <c r="H179" s="96"/>
      <c r="I179" s="96"/>
      <c r="J179" s="96"/>
      <c r="K179" s="96"/>
      <c r="L179" s="96"/>
      <c r="M179" s="96"/>
      <c r="N179" s="97"/>
      <c r="O179" s="98"/>
      <c r="P179" s="99"/>
    </row>
  </sheetData>
  <mergeCells count="9">
    <mergeCell ref="A179:D179"/>
    <mergeCell ref="P2:P3"/>
    <mergeCell ref="A1:B1"/>
    <mergeCell ref="A2:B2"/>
    <mergeCell ref="A3:B3"/>
    <mergeCell ref="D1:N1"/>
    <mergeCell ref="D2:N2"/>
    <mergeCell ref="D3:N3"/>
    <mergeCell ref="O2:O3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83135ECB-0169-48E1-8ECA-065B6CF3DC46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2023-09-27T15:11:05Z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{83135ECB-0169-48E1-8ECA-065B6CF3DC46}</vt:lpwstr>
  </property>
</Properties>
</file>