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 codeName="ThisWorkbook" defaultThemeVersion="124226"/>
  <bookViews>
    <workbookView xWindow="0" yWindow="0" windowWidth="24000" windowHeight="9732"/>
  </bookViews>
  <sheets>
    <sheet name="Estimate Statement" sheetId="11" r:id="rId1"/>
    <sheet name="Cost Summary" sheetId="13" r:id="rId2"/>
  </sheets>
  <definedNames>
    <definedName name="_xlnm._FilterDatabase" localSheetId="0" hidden="1">'Estimate Statement'!#REF!</definedName>
    <definedName name="_xlnm.Print_Area" localSheetId="0">'Estimate Statement'!$A$1:$O$610</definedName>
    <definedName name="_xlnm.Print_Titles" localSheetId="0">'Estimate Statement'!$4:$4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1" i="13" l="1"/>
  <c r="E20" i="13"/>
  <c r="E19" i="13"/>
  <c r="E18" i="13"/>
  <c r="E17" i="13"/>
  <c r="E16" i="13"/>
  <c r="E15" i="13"/>
  <c r="E14" i="13"/>
  <c r="E13" i="13"/>
  <c r="E12" i="13"/>
  <c r="E11" i="13"/>
  <c r="E10" i="13"/>
  <c r="I598" i="11"/>
  <c r="I475" i="11"/>
  <c r="I448" i="11"/>
  <c r="I341" i="11"/>
  <c r="I326" i="11"/>
  <c r="I314" i="11"/>
  <c r="I295" i="11" l="1"/>
  <c r="I296" i="11"/>
  <c r="I293" i="11"/>
  <c r="I292" i="11"/>
  <c r="I282" i="11"/>
  <c r="I277" i="11"/>
  <c r="I272" i="11"/>
  <c r="I269" i="11"/>
  <c r="I268" i="11"/>
  <c r="I263" i="11"/>
  <c r="I260" i="11"/>
  <c r="I259" i="11"/>
  <c r="I258" i="11"/>
  <c r="I253" i="11"/>
  <c r="I248" i="11"/>
  <c r="I245" i="11"/>
  <c r="I244" i="11"/>
  <c r="I243" i="11"/>
  <c r="I242" i="11"/>
  <c r="I237" i="11"/>
  <c r="I232" i="11"/>
  <c r="I227" i="11"/>
  <c r="I222" i="11"/>
  <c r="I218" i="11"/>
  <c r="I216" i="11"/>
  <c r="I211" i="11"/>
  <c r="I206" i="11"/>
  <c r="I201" i="11"/>
  <c r="I194" i="11"/>
  <c r="I188" i="11"/>
  <c r="I183" i="11"/>
  <c r="I178" i="11"/>
  <c r="I152" i="11"/>
  <c r="I151" i="11"/>
  <c r="I150" i="11"/>
  <c r="I149" i="11"/>
  <c r="I148" i="11"/>
  <c r="I145" i="11"/>
  <c r="I144" i="11"/>
  <c r="I143" i="11"/>
  <c r="I142" i="11"/>
  <c r="I141" i="11"/>
  <c r="I124" i="11"/>
  <c r="I123" i="11"/>
  <c r="I122" i="11"/>
  <c r="I89" i="11"/>
  <c r="I86" i="11"/>
  <c r="I84" i="11"/>
  <c r="I82" i="11"/>
  <c r="I80" i="11"/>
  <c r="J73" i="11"/>
  <c r="J72" i="11"/>
  <c r="J71" i="11"/>
  <c r="I38" i="11"/>
  <c r="I30" i="11"/>
  <c r="I28" i="11"/>
  <c r="E22" i="13" l="1"/>
  <c r="K603" i="11"/>
  <c r="K598" i="11"/>
  <c r="L595" i="11"/>
  <c r="K595" i="11"/>
  <c r="K592" i="11"/>
  <c r="K591" i="11"/>
  <c r="L588" i="11"/>
  <c r="K588" i="11"/>
  <c r="I588" i="11"/>
  <c r="L587" i="11"/>
  <c r="K587" i="11"/>
  <c r="K584" i="11"/>
  <c r="K583" i="11"/>
  <c r="I583" i="11"/>
  <c r="K582" i="11"/>
  <c r="K581" i="11"/>
  <c r="K580" i="11"/>
  <c r="L579" i="11"/>
  <c r="M579" i="11" s="1"/>
  <c r="K579" i="11"/>
  <c r="I579" i="11"/>
  <c r="L578" i="11"/>
  <c r="K578" i="11"/>
  <c r="K575" i="11"/>
  <c r="K574" i="11"/>
  <c r="L573" i="11"/>
  <c r="K573" i="11"/>
  <c r="K570" i="11"/>
  <c r="K569" i="11"/>
  <c r="K568" i="11"/>
  <c r="L567" i="11"/>
  <c r="M567" i="11" s="1"/>
  <c r="K567" i="11"/>
  <c r="K564" i="11"/>
  <c r="K563" i="11"/>
  <c r="I563" i="11"/>
  <c r="L562" i="11"/>
  <c r="M562" i="11" s="1"/>
  <c r="K562" i="11"/>
  <c r="I562" i="11"/>
  <c r="K559" i="11"/>
  <c r="K558" i="11"/>
  <c r="K557" i="11"/>
  <c r="I557" i="11"/>
  <c r="L556" i="11"/>
  <c r="M556" i="11" s="1"/>
  <c r="K556" i="11"/>
  <c r="K555" i="11"/>
  <c r="K554" i="11"/>
  <c r="L545" i="11"/>
  <c r="K545" i="11"/>
  <c r="I545" i="11"/>
  <c r="K539" i="11"/>
  <c r="K533" i="11"/>
  <c r="K527" i="11"/>
  <c r="K519" i="11"/>
  <c r="I519" i="11"/>
  <c r="A604" i="11"/>
  <c r="A602" i="11"/>
  <c r="A601" i="11"/>
  <c r="A594" i="11"/>
  <c r="A593" i="11"/>
  <c r="A590" i="11"/>
  <c r="A589" i="11"/>
  <c r="A586" i="11"/>
  <c r="A585" i="11"/>
  <c r="A577" i="11"/>
  <c r="A576" i="11"/>
  <c r="A572" i="11"/>
  <c r="A571" i="11"/>
  <c r="A566" i="11"/>
  <c r="A565" i="11"/>
  <c r="A561" i="11"/>
  <c r="A553" i="11"/>
  <c r="A552" i="11"/>
  <c r="A551" i="11"/>
  <c r="A518" i="11"/>
  <c r="A517" i="11"/>
  <c r="F519" i="11"/>
  <c r="L519" i="11" s="1"/>
  <c r="D520" i="11"/>
  <c r="F520" i="11" s="1"/>
  <c r="D521" i="11"/>
  <c r="F521" i="11" s="1"/>
  <c r="D522" i="11"/>
  <c r="F522" i="11" s="1"/>
  <c r="D523" i="11"/>
  <c r="F523" i="11" s="1"/>
  <c r="D524" i="11"/>
  <c r="F524" i="11" s="1"/>
  <c r="D525" i="11"/>
  <c r="F525" i="11" s="1"/>
  <c r="D526" i="11"/>
  <c r="F526" i="11" s="1"/>
  <c r="F527" i="11"/>
  <c r="L527" i="11" s="1"/>
  <c r="M527" i="11" s="1"/>
  <c r="D528" i="11"/>
  <c r="F528" i="11" s="1"/>
  <c r="D529" i="11"/>
  <c r="F529" i="11" s="1"/>
  <c r="D530" i="11"/>
  <c r="F530" i="11" s="1"/>
  <c r="D531" i="11"/>
  <c r="F531" i="11" s="1"/>
  <c r="D532" i="11"/>
  <c r="F532" i="11" s="1"/>
  <c r="F533" i="11"/>
  <c r="L533" i="11" s="1"/>
  <c r="M533" i="11" s="1"/>
  <c r="D534" i="11"/>
  <c r="F534" i="11" s="1"/>
  <c r="D535" i="11"/>
  <c r="F535" i="11" s="1"/>
  <c r="D536" i="11"/>
  <c r="F536" i="11" s="1"/>
  <c r="D537" i="11"/>
  <c r="F537" i="11" s="1"/>
  <c r="D538" i="11"/>
  <c r="F538" i="11" s="1"/>
  <c r="F539" i="11"/>
  <c r="L539" i="11" s="1"/>
  <c r="M539" i="11" s="1"/>
  <c r="D540" i="11"/>
  <c r="F540" i="11" s="1"/>
  <c r="D541" i="11"/>
  <c r="F541" i="11" s="1"/>
  <c r="D542" i="11"/>
  <c r="F542" i="11" s="1"/>
  <c r="D543" i="11"/>
  <c r="F543" i="11" s="1"/>
  <c r="D544" i="11"/>
  <c r="F544" i="11" s="1"/>
  <c r="F545" i="11"/>
  <c r="D546" i="11"/>
  <c r="F546" i="11" s="1"/>
  <c r="D547" i="11"/>
  <c r="F547" i="11" s="1"/>
  <c r="D548" i="11"/>
  <c r="F548" i="11" s="1"/>
  <c r="D549" i="11"/>
  <c r="F549" i="11" s="1"/>
  <c r="D550" i="11"/>
  <c r="F550" i="11" s="1"/>
  <c r="F554" i="11"/>
  <c r="L554" i="11" s="1"/>
  <c r="M554" i="11" s="1"/>
  <c r="F555" i="11"/>
  <c r="L555" i="11" s="1"/>
  <c r="F556" i="11"/>
  <c r="I556" i="11" s="1"/>
  <c r="F557" i="11"/>
  <c r="L557" i="11" s="1"/>
  <c r="F558" i="11"/>
  <c r="L558" i="11" s="1"/>
  <c r="M558" i="11" s="1"/>
  <c r="F559" i="11"/>
  <c r="L559" i="11" s="1"/>
  <c r="M559" i="11" s="1"/>
  <c r="F562" i="11"/>
  <c r="F563" i="11"/>
  <c r="L563" i="11" s="1"/>
  <c r="F564" i="11"/>
  <c r="L564" i="11" s="1"/>
  <c r="F567" i="11"/>
  <c r="I567" i="11" s="1"/>
  <c r="F568" i="11"/>
  <c r="L568" i="11" s="1"/>
  <c r="F569" i="11"/>
  <c r="L569" i="11" s="1"/>
  <c r="F570" i="11"/>
  <c r="L570" i="11" s="1"/>
  <c r="M570" i="11" s="1"/>
  <c r="F573" i="11"/>
  <c r="I573" i="11" s="1"/>
  <c r="F574" i="11"/>
  <c r="L574" i="11" s="1"/>
  <c r="M574" i="11" s="1"/>
  <c r="F575" i="11"/>
  <c r="L575" i="11" s="1"/>
  <c r="M575" i="11" s="1"/>
  <c r="F578" i="11"/>
  <c r="I578" i="11" s="1"/>
  <c r="F579" i="11"/>
  <c r="F580" i="11"/>
  <c r="L580" i="11" s="1"/>
  <c r="M580" i="11" s="1"/>
  <c r="F581" i="11"/>
  <c r="L581" i="11" s="1"/>
  <c r="M581" i="11" s="1"/>
  <c r="F582" i="11"/>
  <c r="L582" i="11" s="1"/>
  <c r="M582" i="11" s="1"/>
  <c r="F583" i="11"/>
  <c r="L583" i="11" s="1"/>
  <c r="M583" i="11" s="1"/>
  <c r="N583" i="11" s="1"/>
  <c r="F584" i="11"/>
  <c r="L584" i="11" s="1"/>
  <c r="M584" i="11" s="1"/>
  <c r="F587" i="11"/>
  <c r="I587" i="11" s="1"/>
  <c r="F588" i="11"/>
  <c r="F591" i="11"/>
  <c r="L591" i="11" s="1"/>
  <c r="F592" i="11"/>
  <c r="L592" i="11" s="1"/>
  <c r="M592" i="11" s="1"/>
  <c r="F595" i="11"/>
  <c r="I595" i="11" s="1"/>
  <c r="F596" i="11"/>
  <c r="F597" i="11"/>
  <c r="F598" i="11"/>
  <c r="L598" i="11" s="1"/>
  <c r="M598" i="11" s="1"/>
  <c r="F599" i="11"/>
  <c r="F600" i="11"/>
  <c r="F603" i="11"/>
  <c r="L603" i="11" s="1"/>
  <c r="M603" i="11" s="1"/>
  <c r="K514" i="11"/>
  <c r="K511" i="11"/>
  <c r="K510" i="11"/>
  <c r="I510" i="11"/>
  <c r="L509" i="11"/>
  <c r="K509" i="11"/>
  <c r="K506" i="11"/>
  <c r="K505" i="11"/>
  <c r="L504" i="11"/>
  <c r="K504" i="11"/>
  <c r="K501" i="11"/>
  <c r="K497" i="11"/>
  <c r="L496" i="11"/>
  <c r="K496" i="11"/>
  <c r="I496" i="11"/>
  <c r="K493" i="11"/>
  <c r="K492" i="11"/>
  <c r="K491" i="11"/>
  <c r="K490" i="11"/>
  <c r="I490" i="11"/>
  <c r="L489" i="11"/>
  <c r="K489" i="11"/>
  <c r="K488" i="11"/>
  <c r="K487" i="11"/>
  <c r="L486" i="11"/>
  <c r="K486" i="11"/>
  <c r="I486" i="11"/>
  <c r="K485" i="11"/>
  <c r="K484" i="11"/>
  <c r="L483" i="11"/>
  <c r="M483" i="11" s="1"/>
  <c r="K483" i="11"/>
  <c r="I483" i="11"/>
  <c r="L480" i="11"/>
  <c r="K480" i="11"/>
  <c r="K479" i="11"/>
  <c r="K476" i="11"/>
  <c r="K475" i="11"/>
  <c r="K474" i="11"/>
  <c r="K473" i="11"/>
  <c r="L472" i="11"/>
  <c r="K472" i="11"/>
  <c r="I472" i="11"/>
  <c r="L471" i="11"/>
  <c r="K471" i="11"/>
  <c r="K470" i="11"/>
  <c r="K469" i="11"/>
  <c r="L465" i="11"/>
  <c r="K465" i="11"/>
  <c r="I465" i="11"/>
  <c r="L464" i="11"/>
  <c r="K464" i="11"/>
  <c r="K461" i="11"/>
  <c r="K460" i="11"/>
  <c r="K459" i="11"/>
  <c r="L458" i="11"/>
  <c r="K458" i="11"/>
  <c r="K457" i="11"/>
  <c r="K456" i="11"/>
  <c r="K452" i="11"/>
  <c r="I452" i="11"/>
  <c r="L449" i="11"/>
  <c r="M449" i="11" s="1"/>
  <c r="K449" i="11"/>
  <c r="K448" i="11"/>
  <c r="K447" i="11"/>
  <c r="L446" i="11"/>
  <c r="M446" i="11" s="1"/>
  <c r="K446" i="11"/>
  <c r="I446" i="11"/>
  <c r="K445" i="11"/>
  <c r="K444" i="11"/>
  <c r="K440" i="11"/>
  <c r="K441" i="11"/>
  <c r="K439" i="11"/>
  <c r="A515" i="11"/>
  <c r="A513" i="11"/>
  <c r="A512" i="11"/>
  <c r="A508" i="11"/>
  <c r="A507" i="11"/>
  <c r="A503" i="11"/>
  <c r="A502" i="11"/>
  <c r="A500" i="11"/>
  <c r="A499" i="11"/>
  <c r="A498" i="11"/>
  <c r="A495" i="11"/>
  <c r="A494" i="11"/>
  <c r="A482" i="11"/>
  <c r="A481" i="11"/>
  <c r="A478" i="11"/>
  <c r="A477" i="11"/>
  <c r="A468" i="11"/>
  <c r="A467" i="11"/>
  <c r="A466" i="11"/>
  <c r="A463" i="11"/>
  <c r="A462" i="11"/>
  <c r="A455" i="11"/>
  <c r="A454" i="11"/>
  <c r="A453" i="11"/>
  <c r="A451" i="11"/>
  <c r="A450" i="11"/>
  <c r="A443" i="11"/>
  <c r="A442" i="11"/>
  <c r="A438" i="11"/>
  <c r="A437" i="11"/>
  <c r="F439" i="11"/>
  <c r="L439" i="11" s="1"/>
  <c r="F440" i="11"/>
  <c r="I440" i="11" s="1"/>
  <c r="F441" i="11"/>
  <c r="I441" i="11" s="1"/>
  <c r="F444" i="11"/>
  <c r="L444" i="11" s="1"/>
  <c r="M444" i="11" s="1"/>
  <c r="F445" i="11"/>
  <c r="L445" i="11" s="1"/>
  <c r="M445" i="11" s="1"/>
  <c r="F446" i="11"/>
  <c r="F447" i="11"/>
  <c r="L447" i="11" s="1"/>
  <c r="M447" i="11" s="1"/>
  <c r="F448" i="11"/>
  <c r="L448" i="11" s="1"/>
  <c r="M448" i="11" s="1"/>
  <c r="F449" i="11"/>
  <c r="I449" i="11" s="1"/>
  <c r="F452" i="11"/>
  <c r="L452" i="11" s="1"/>
  <c r="F456" i="11"/>
  <c r="I456" i="11" s="1"/>
  <c r="F457" i="11"/>
  <c r="L457" i="11" s="1"/>
  <c r="F458" i="11"/>
  <c r="I458" i="11" s="1"/>
  <c r="F459" i="11"/>
  <c r="L459" i="11" s="1"/>
  <c r="M459" i="11" s="1"/>
  <c r="F460" i="11"/>
  <c r="L460" i="11" s="1"/>
  <c r="M460" i="11" s="1"/>
  <c r="F461" i="11"/>
  <c r="L461" i="11" s="1"/>
  <c r="M461" i="11" s="1"/>
  <c r="F464" i="11"/>
  <c r="I464" i="11" s="1"/>
  <c r="F465" i="11"/>
  <c r="F469" i="11"/>
  <c r="L469" i="11" s="1"/>
  <c r="F470" i="11"/>
  <c r="L470" i="11" s="1"/>
  <c r="M470" i="11" s="1"/>
  <c r="F471" i="11"/>
  <c r="I471" i="11" s="1"/>
  <c r="F472" i="11"/>
  <c r="F473" i="11"/>
  <c r="L473" i="11" s="1"/>
  <c r="M473" i="11" s="1"/>
  <c r="F474" i="11"/>
  <c r="L474" i="11" s="1"/>
  <c r="M474" i="11" s="1"/>
  <c r="F475" i="11"/>
  <c r="L475" i="11" s="1"/>
  <c r="M475" i="11" s="1"/>
  <c r="F476" i="11"/>
  <c r="L476" i="11" s="1"/>
  <c r="F479" i="11"/>
  <c r="L479" i="11" s="1"/>
  <c r="F480" i="11"/>
  <c r="I480" i="11" s="1"/>
  <c r="F483" i="11"/>
  <c r="F484" i="11"/>
  <c r="L484" i="11" s="1"/>
  <c r="M484" i="11" s="1"/>
  <c r="F485" i="11"/>
  <c r="L485" i="11" s="1"/>
  <c r="M485" i="11" s="1"/>
  <c r="F486" i="11"/>
  <c r="F487" i="11"/>
  <c r="L487" i="11" s="1"/>
  <c r="F488" i="11"/>
  <c r="L488" i="11" s="1"/>
  <c r="F489" i="11"/>
  <c r="I489" i="11" s="1"/>
  <c r="F490" i="11"/>
  <c r="L490" i="11" s="1"/>
  <c r="M490" i="11" s="1"/>
  <c r="F491" i="11"/>
  <c r="I491" i="11" s="1"/>
  <c r="F492" i="11"/>
  <c r="L492" i="11" s="1"/>
  <c r="F493" i="11"/>
  <c r="I493" i="11" s="1"/>
  <c r="F496" i="11"/>
  <c r="F497" i="11"/>
  <c r="L497" i="11" s="1"/>
  <c r="F501" i="11"/>
  <c r="L501" i="11" s="1"/>
  <c r="M501" i="11" s="1"/>
  <c r="F504" i="11"/>
  <c r="I504" i="11" s="1"/>
  <c r="F505" i="11"/>
  <c r="L505" i="11" s="1"/>
  <c r="M505" i="11" s="1"/>
  <c r="F506" i="11"/>
  <c r="L506" i="11" s="1"/>
  <c r="M506" i="11" s="1"/>
  <c r="F509" i="11"/>
  <c r="I509" i="11" s="1"/>
  <c r="F510" i="11"/>
  <c r="L510" i="11" s="1"/>
  <c r="M510" i="11" s="1"/>
  <c r="F511" i="11"/>
  <c r="L511" i="11" s="1"/>
  <c r="M511" i="11" s="1"/>
  <c r="F514" i="11"/>
  <c r="L514" i="11" s="1"/>
  <c r="M514" i="11" s="1"/>
  <c r="A436" i="11"/>
  <c r="K433" i="11"/>
  <c r="K432" i="11"/>
  <c r="K431" i="11"/>
  <c r="L430" i="11"/>
  <c r="M430" i="11" s="1"/>
  <c r="K430" i="11"/>
  <c r="K429" i="11"/>
  <c r="K428" i="11"/>
  <c r="L427" i="11"/>
  <c r="K427" i="11"/>
  <c r="I427" i="11"/>
  <c r="K426" i="11"/>
  <c r="K425" i="11"/>
  <c r="I425" i="11"/>
  <c r="K422" i="11"/>
  <c r="I422" i="11"/>
  <c r="K419" i="11"/>
  <c r="K414" i="11"/>
  <c r="L413" i="11"/>
  <c r="M413" i="11" s="1"/>
  <c r="K413" i="11"/>
  <c r="I413" i="11"/>
  <c r="L412" i="11"/>
  <c r="M412" i="11" s="1"/>
  <c r="K412" i="11"/>
  <c r="K411" i="11"/>
  <c r="K410" i="11"/>
  <c r="I410" i="11"/>
  <c r="K409" i="11"/>
  <c r="L408" i="11"/>
  <c r="K408" i="11"/>
  <c r="K407" i="11"/>
  <c r="L406" i="11"/>
  <c r="M406" i="11" s="1"/>
  <c r="K406" i="11"/>
  <c r="I406" i="11"/>
  <c r="L405" i="11"/>
  <c r="K405" i="11"/>
  <c r="K404" i="11"/>
  <c r="K403" i="11"/>
  <c r="K402" i="11"/>
  <c r="I402" i="11"/>
  <c r="K401" i="11"/>
  <c r="K400" i="11"/>
  <c r="K399" i="11"/>
  <c r="L396" i="11"/>
  <c r="M396" i="11" s="1"/>
  <c r="K396" i="11"/>
  <c r="K395" i="11"/>
  <c r="L394" i="11"/>
  <c r="K394" i="11"/>
  <c r="I394" i="11"/>
  <c r="K393" i="11"/>
  <c r="K392" i="11"/>
  <c r="K391" i="11"/>
  <c r="I391" i="11"/>
  <c r="K390" i="11"/>
  <c r="I390" i="11"/>
  <c r="L389" i="11"/>
  <c r="K389" i="11"/>
  <c r="K388" i="11"/>
  <c r="K387" i="11"/>
  <c r="I387" i="11"/>
  <c r="K383" i="11"/>
  <c r="I383" i="11"/>
  <c r="K382" i="11"/>
  <c r="K381" i="11"/>
  <c r="K380" i="11"/>
  <c r="L379" i="11"/>
  <c r="K379" i="11"/>
  <c r="M379" i="11" s="1"/>
  <c r="K378" i="11"/>
  <c r="K377" i="11"/>
  <c r="I377" i="11"/>
  <c r="K370" i="11"/>
  <c r="L370" i="11"/>
  <c r="I371" i="11"/>
  <c r="K371" i="11"/>
  <c r="K372" i="11"/>
  <c r="I373" i="11"/>
  <c r="K373" i="11"/>
  <c r="L373" i="11"/>
  <c r="M373" i="11" s="1"/>
  <c r="N373" i="11" s="1"/>
  <c r="I374" i="11"/>
  <c r="K374" i="11"/>
  <c r="K369" i="11"/>
  <c r="A434" i="11"/>
  <c r="A424" i="11"/>
  <c r="A423" i="11"/>
  <c r="A421" i="11"/>
  <c r="A420" i="11"/>
  <c r="A418" i="11"/>
  <c r="A417" i="11"/>
  <c r="A416" i="11"/>
  <c r="A415" i="11"/>
  <c r="A398" i="11"/>
  <c r="A397" i="11"/>
  <c r="A386" i="11"/>
  <c r="A385" i="11"/>
  <c r="A384" i="11"/>
  <c r="A376" i="11"/>
  <c r="A375" i="11"/>
  <c r="A368" i="11"/>
  <c r="A367" i="11"/>
  <c r="A366" i="11"/>
  <c r="F369" i="11"/>
  <c r="L369" i="11" s="1"/>
  <c r="F370" i="11"/>
  <c r="I370" i="11" s="1"/>
  <c r="F371" i="11"/>
  <c r="L371" i="11" s="1"/>
  <c r="F372" i="11"/>
  <c r="I372" i="11" s="1"/>
  <c r="F373" i="11"/>
  <c r="F374" i="11"/>
  <c r="L374" i="11" s="1"/>
  <c r="M374" i="11" s="1"/>
  <c r="F377" i="11"/>
  <c r="L377" i="11" s="1"/>
  <c r="F378" i="11"/>
  <c r="L378" i="11" s="1"/>
  <c r="M378" i="11" s="1"/>
  <c r="F379" i="11"/>
  <c r="I379" i="11" s="1"/>
  <c r="F380" i="11"/>
  <c r="L380" i="11" s="1"/>
  <c r="F381" i="11"/>
  <c r="L381" i="11" s="1"/>
  <c r="M381" i="11" s="1"/>
  <c r="F382" i="11"/>
  <c r="I382" i="11" s="1"/>
  <c r="F383" i="11"/>
  <c r="L383" i="11" s="1"/>
  <c r="M383" i="11" s="1"/>
  <c r="F387" i="11"/>
  <c r="L387" i="11" s="1"/>
  <c r="M387" i="11" s="1"/>
  <c r="F388" i="11"/>
  <c r="L388" i="11" s="1"/>
  <c r="M388" i="11" s="1"/>
  <c r="F389" i="11"/>
  <c r="I389" i="11" s="1"/>
  <c r="F390" i="11"/>
  <c r="L390" i="11" s="1"/>
  <c r="F391" i="11"/>
  <c r="L391" i="11" s="1"/>
  <c r="M391" i="11" s="1"/>
  <c r="N391" i="11" s="1"/>
  <c r="F392" i="11"/>
  <c r="L392" i="11" s="1"/>
  <c r="F393" i="11"/>
  <c r="I393" i="11" s="1"/>
  <c r="F394" i="11"/>
  <c r="F395" i="11"/>
  <c r="L395" i="11" s="1"/>
  <c r="M395" i="11" s="1"/>
  <c r="F396" i="11"/>
  <c r="I396" i="11" s="1"/>
  <c r="F399" i="11"/>
  <c r="L399" i="11" s="1"/>
  <c r="M399" i="11" s="1"/>
  <c r="F400" i="11"/>
  <c r="L400" i="11" s="1"/>
  <c r="F401" i="11"/>
  <c r="L401" i="11" s="1"/>
  <c r="M401" i="11" s="1"/>
  <c r="F402" i="11"/>
  <c r="L402" i="11" s="1"/>
  <c r="M402" i="11" s="1"/>
  <c r="F403" i="11"/>
  <c r="L403" i="11" s="1"/>
  <c r="F404" i="11"/>
  <c r="L404" i="11" s="1"/>
  <c r="M404" i="11" s="1"/>
  <c r="F405" i="11"/>
  <c r="I405" i="11" s="1"/>
  <c r="F406" i="11"/>
  <c r="F407" i="11"/>
  <c r="L407" i="11" s="1"/>
  <c r="M407" i="11" s="1"/>
  <c r="F408" i="11"/>
  <c r="I408" i="11" s="1"/>
  <c r="F409" i="11"/>
  <c r="L409" i="11" s="1"/>
  <c r="M409" i="11" s="1"/>
  <c r="F410" i="11"/>
  <c r="L410" i="11" s="1"/>
  <c r="F411" i="11"/>
  <c r="L411" i="11" s="1"/>
  <c r="M411" i="11" s="1"/>
  <c r="F412" i="11"/>
  <c r="I412" i="11" s="1"/>
  <c r="F413" i="11"/>
  <c r="F414" i="11"/>
  <c r="L414" i="11" s="1"/>
  <c r="M414" i="11" s="1"/>
  <c r="F419" i="11"/>
  <c r="L419" i="11" s="1"/>
  <c r="F422" i="11"/>
  <c r="L422" i="11" s="1"/>
  <c r="M422" i="11" s="1"/>
  <c r="N422" i="11" s="1"/>
  <c r="F425" i="11"/>
  <c r="L425" i="11" s="1"/>
  <c r="F426" i="11"/>
  <c r="L426" i="11" s="1"/>
  <c r="M426" i="11" s="1"/>
  <c r="F427" i="11"/>
  <c r="F428" i="11"/>
  <c r="L428" i="11" s="1"/>
  <c r="M428" i="11" s="1"/>
  <c r="F429" i="11"/>
  <c r="L429" i="11" s="1"/>
  <c r="M429" i="11" s="1"/>
  <c r="F430" i="11"/>
  <c r="I430" i="11" s="1"/>
  <c r="F431" i="11"/>
  <c r="L431" i="11" s="1"/>
  <c r="F432" i="11"/>
  <c r="L432" i="11" s="1"/>
  <c r="M432" i="11" s="1"/>
  <c r="F433" i="11"/>
  <c r="L433" i="11" s="1"/>
  <c r="M433" i="11" s="1"/>
  <c r="K363" i="11"/>
  <c r="K362" i="11"/>
  <c r="L361" i="11"/>
  <c r="K361" i="11"/>
  <c r="K360" i="11"/>
  <c r="K357" i="11"/>
  <c r="K356" i="11"/>
  <c r="I356" i="11"/>
  <c r="A364" i="11"/>
  <c r="A359" i="11"/>
  <c r="A358" i="11"/>
  <c r="A355" i="11"/>
  <c r="A354" i="11"/>
  <c r="F356" i="11"/>
  <c r="F357" i="11"/>
  <c r="F360" i="11"/>
  <c r="L360" i="11" s="1"/>
  <c r="M360" i="11" s="1"/>
  <c r="F361" i="11"/>
  <c r="I361" i="11" s="1"/>
  <c r="F362" i="11"/>
  <c r="L362" i="11" s="1"/>
  <c r="M362" i="11" s="1"/>
  <c r="F363" i="11"/>
  <c r="L363" i="11" s="1"/>
  <c r="M363" i="11" s="1"/>
  <c r="K350" i="11"/>
  <c r="K351" i="11"/>
  <c r="K349" i="11"/>
  <c r="L349" i="11"/>
  <c r="I349" i="11"/>
  <c r="A352" i="11"/>
  <c r="A348" i="11"/>
  <c r="A347" i="11"/>
  <c r="F349" i="11"/>
  <c r="F350" i="11"/>
  <c r="I350" i="11" s="1"/>
  <c r="F351" i="11"/>
  <c r="I351" i="11" s="1"/>
  <c r="K341" i="11"/>
  <c r="L341" i="11"/>
  <c r="K342" i="11"/>
  <c r="K343" i="11"/>
  <c r="K344" i="11"/>
  <c r="K340" i="11"/>
  <c r="L340" i="11"/>
  <c r="I340" i="11"/>
  <c r="A345" i="11"/>
  <c r="A339" i="11"/>
  <c r="A338" i="11"/>
  <c r="F340" i="11"/>
  <c r="F341" i="11"/>
  <c r="F342" i="11"/>
  <c r="L342" i="11" s="1"/>
  <c r="M342" i="11" s="1"/>
  <c r="F343" i="11"/>
  <c r="I343" i="11" s="1"/>
  <c r="F344" i="11"/>
  <c r="I344" i="11" s="1"/>
  <c r="I335" i="11"/>
  <c r="K335" i="11"/>
  <c r="F335" i="11"/>
  <c r="L335" i="11" s="1"/>
  <c r="K334" i="11"/>
  <c r="K333" i="11"/>
  <c r="K332" i="11"/>
  <c r="K331" i="11"/>
  <c r="K330" i="11"/>
  <c r="L329" i="11"/>
  <c r="M329" i="11" s="1"/>
  <c r="K329" i="11"/>
  <c r="I329" i="11"/>
  <c r="L328" i="11"/>
  <c r="M328" i="11" s="1"/>
  <c r="K328" i="11"/>
  <c r="K327" i="11"/>
  <c r="K326" i="11"/>
  <c r="K323" i="11"/>
  <c r="L320" i="11"/>
  <c r="M320" i="11" s="1"/>
  <c r="K320" i="11"/>
  <c r="K317" i="11"/>
  <c r="K316" i="11"/>
  <c r="I316" i="11"/>
  <c r="K315" i="11"/>
  <c r="K314" i="11"/>
  <c r="K313" i="11"/>
  <c r="K312" i="11"/>
  <c r="L311" i="11"/>
  <c r="M311" i="11" s="1"/>
  <c r="K311" i="11"/>
  <c r="K310" i="11"/>
  <c r="K309" i="11"/>
  <c r="I309" i="11"/>
  <c r="K306" i="11"/>
  <c r="L305" i="11"/>
  <c r="K305" i="11"/>
  <c r="K304" i="11"/>
  <c r="K303" i="11"/>
  <c r="L300" i="11"/>
  <c r="M300" i="11" s="1"/>
  <c r="K300" i="11"/>
  <c r="I300" i="11"/>
  <c r="K299" i="11"/>
  <c r="K296" i="11"/>
  <c r="K295" i="11"/>
  <c r="K294" i="11"/>
  <c r="K293" i="11"/>
  <c r="K292" i="11"/>
  <c r="L289" i="11"/>
  <c r="M289" i="11" s="1"/>
  <c r="K289" i="11"/>
  <c r="I289" i="11"/>
  <c r="K288" i="11"/>
  <c r="K287" i="11"/>
  <c r="K282" i="11"/>
  <c r="K277" i="11"/>
  <c r="L272" i="11"/>
  <c r="M272" i="11" s="1"/>
  <c r="K272" i="11"/>
  <c r="K269" i="11"/>
  <c r="K268" i="11"/>
  <c r="K263" i="11"/>
  <c r="K260" i="11"/>
  <c r="K259" i="11"/>
  <c r="L258" i="11"/>
  <c r="M258" i="11" s="1"/>
  <c r="N258" i="11" s="1"/>
  <c r="K258" i="11"/>
  <c r="L253" i="11"/>
  <c r="K253" i="11"/>
  <c r="K248" i="11"/>
  <c r="K245" i="11"/>
  <c r="K244" i="11"/>
  <c r="K243" i="11"/>
  <c r="K242" i="11"/>
  <c r="L237" i="11"/>
  <c r="K237" i="11"/>
  <c r="L232" i="11"/>
  <c r="K232" i="11"/>
  <c r="K227" i="11"/>
  <c r="K222" i="11"/>
  <c r="L219" i="11"/>
  <c r="M219" i="11" s="1"/>
  <c r="K219" i="11"/>
  <c r="I219" i="11"/>
  <c r="K218" i="11"/>
  <c r="K217" i="11"/>
  <c r="K216" i="11"/>
  <c r="K211" i="11"/>
  <c r="K206" i="11"/>
  <c r="K201" i="11"/>
  <c r="K198" i="11"/>
  <c r="L197" i="11"/>
  <c r="M197" i="11" s="1"/>
  <c r="K197" i="11"/>
  <c r="I197" i="11"/>
  <c r="K196" i="11"/>
  <c r="K195" i="11"/>
  <c r="K194" i="11"/>
  <c r="L193" i="11"/>
  <c r="K193" i="11"/>
  <c r="K188" i="11"/>
  <c r="K183" i="11"/>
  <c r="L178" i="11"/>
  <c r="M178" i="11" s="1"/>
  <c r="K178" i="11"/>
  <c r="K173" i="11"/>
  <c r="A336" i="11"/>
  <c r="A325" i="11"/>
  <c r="A324" i="11"/>
  <c r="A322" i="11"/>
  <c r="A321" i="11"/>
  <c r="A319" i="11"/>
  <c r="A318" i="11"/>
  <c r="A308" i="11"/>
  <c r="A307" i="11"/>
  <c r="A302" i="11"/>
  <c r="A301" i="11"/>
  <c r="A298" i="11"/>
  <c r="A297" i="11"/>
  <c r="A291" i="11"/>
  <c r="A290" i="11"/>
  <c r="A286" i="11"/>
  <c r="A285" i="11"/>
  <c r="A284" i="11"/>
  <c r="A283" i="11"/>
  <c r="A281" i="11"/>
  <c r="A280" i="11"/>
  <c r="A279" i="11"/>
  <c r="A278" i="11"/>
  <c r="A276" i="11"/>
  <c r="A275" i="11"/>
  <c r="A274" i="11"/>
  <c r="A273" i="11"/>
  <c r="A271" i="11"/>
  <c r="A270" i="11"/>
  <c r="A267" i="11"/>
  <c r="A266" i="11"/>
  <c r="A265" i="11"/>
  <c r="A264" i="11"/>
  <c r="A262" i="11"/>
  <c r="A261" i="11"/>
  <c r="A257" i="11"/>
  <c r="A256" i="11"/>
  <c r="A255" i="11"/>
  <c r="A254" i="11"/>
  <c r="A252" i="11"/>
  <c r="A251" i="11"/>
  <c r="A250" i="11"/>
  <c r="A249" i="11"/>
  <c r="A247" i="11"/>
  <c r="A246" i="11"/>
  <c r="A241" i="11"/>
  <c r="A240" i="11"/>
  <c r="A239" i="11"/>
  <c r="A238" i="11"/>
  <c r="A236" i="11"/>
  <c r="A235" i="11"/>
  <c r="A234" i="11"/>
  <c r="A233" i="11"/>
  <c r="A231" i="11"/>
  <c r="A230" i="11"/>
  <c r="A229" i="11"/>
  <c r="A228" i="11"/>
  <c r="A226" i="11"/>
  <c r="A225" i="11"/>
  <c r="A224" i="11"/>
  <c r="A223" i="11"/>
  <c r="A221" i="11"/>
  <c r="A220" i="11"/>
  <c r="A215" i="11"/>
  <c r="A214" i="11"/>
  <c r="A213" i="11"/>
  <c r="A212" i="11"/>
  <c r="A210" i="11"/>
  <c r="A209" i="11"/>
  <c r="A208" i="11"/>
  <c r="A207" i="11"/>
  <c r="A205" i="11"/>
  <c r="A204" i="11"/>
  <c r="A203" i="11"/>
  <c r="A202" i="11"/>
  <c r="A200" i="11"/>
  <c r="A199" i="11"/>
  <c r="A192" i="11"/>
  <c r="A191" i="11"/>
  <c r="A190" i="11"/>
  <c r="A189" i="11"/>
  <c r="A187" i="11"/>
  <c r="A186" i="11"/>
  <c r="A185" i="11"/>
  <c r="A184" i="11"/>
  <c r="A182" i="11"/>
  <c r="A181" i="11"/>
  <c r="A180" i="11"/>
  <c r="A179" i="11"/>
  <c r="A177" i="11"/>
  <c r="A176" i="11"/>
  <c r="A175" i="11"/>
  <c r="A174" i="11"/>
  <c r="A172" i="11"/>
  <c r="A171" i="11"/>
  <c r="A170" i="11"/>
  <c r="F173" i="11"/>
  <c r="D174" i="11" s="1"/>
  <c r="F178" i="11"/>
  <c r="D179" i="11" s="1"/>
  <c r="F183" i="11"/>
  <c r="D184" i="11" s="1"/>
  <c r="F188" i="11"/>
  <c r="D189" i="11" s="1"/>
  <c r="F193" i="11"/>
  <c r="I193" i="11" s="1"/>
  <c r="F194" i="11"/>
  <c r="F195" i="11"/>
  <c r="L195" i="11" s="1"/>
  <c r="M195" i="11" s="1"/>
  <c r="F196" i="11"/>
  <c r="L196" i="11" s="1"/>
  <c r="M196" i="11" s="1"/>
  <c r="F197" i="11"/>
  <c r="D198" i="11"/>
  <c r="F198" i="11"/>
  <c r="L198" i="11" s="1"/>
  <c r="M198" i="11" s="1"/>
  <c r="D201" i="11"/>
  <c r="F201" i="11" s="1"/>
  <c r="F206" i="11"/>
  <c r="D207" i="11" s="1"/>
  <c r="F211" i="11"/>
  <c r="L211" i="11" s="1"/>
  <c r="M211" i="11" s="1"/>
  <c r="N211" i="11" s="1"/>
  <c r="D212" i="11"/>
  <c r="D213" i="11" s="1"/>
  <c r="F216" i="11"/>
  <c r="L216" i="11" s="1"/>
  <c r="F217" i="11"/>
  <c r="L217" i="11" s="1"/>
  <c r="M217" i="11" s="1"/>
  <c r="D218" i="11"/>
  <c r="F218" i="11"/>
  <c r="F219" i="11"/>
  <c r="F222" i="11"/>
  <c r="D223" i="11" s="1"/>
  <c r="D227" i="11"/>
  <c r="F227" i="11" s="1"/>
  <c r="F232" i="11"/>
  <c r="D233" i="11" s="1"/>
  <c r="F237" i="11"/>
  <c r="D238" i="11" s="1"/>
  <c r="F242" i="11"/>
  <c r="L242" i="11" s="1"/>
  <c r="F243" i="11"/>
  <c r="L243" i="11" s="1"/>
  <c r="M243" i="11" s="1"/>
  <c r="D244" i="11"/>
  <c r="F244" i="11"/>
  <c r="L244" i="11" s="1"/>
  <c r="M244" i="11" s="1"/>
  <c r="F245" i="11"/>
  <c r="L245" i="11" s="1"/>
  <c r="M245" i="11" s="1"/>
  <c r="N245" i="11" s="1"/>
  <c r="F248" i="11"/>
  <c r="D249" i="11" s="1"/>
  <c r="F253" i="11"/>
  <c r="D254" i="11" s="1"/>
  <c r="F258" i="11"/>
  <c r="F259" i="11"/>
  <c r="L259" i="11" s="1"/>
  <c r="M259" i="11" s="1"/>
  <c r="D260" i="11"/>
  <c r="F260" i="11" s="1"/>
  <c r="D263" i="11"/>
  <c r="F263" i="11" s="1"/>
  <c r="F268" i="11"/>
  <c r="L268" i="11" s="1"/>
  <c r="D269" i="11"/>
  <c r="F269" i="11"/>
  <c r="L269" i="11" s="1"/>
  <c r="M269" i="11" s="1"/>
  <c r="F272" i="11"/>
  <c r="D273" i="11" s="1"/>
  <c r="F277" i="11"/>
  <c r="D278" i="11" s="1"/>
  <c r="F282" i="11"/>
  <c r="D283" i="11" s="1"/>
  <c r="F287" i="11"/>
  <c r="L287" i="11" s="1"/>
  <c r="M287" i="11" s="1"/>
  <c r="F288" i="11"/>
  <c r="I288" i="11" s="1"/>
  <c r="F289" i="11"/>
  <c r="F292" i="11"/>
  <c r="L292" i="11" s="1"/>
  <c r="F293" i="11"/>
  <c r="L293" i="11" s="1"/>
  <c r="F294" i="11"/>
  <c r="I294" i="11" s="1"/>
  <c r="F295" i="11"/>
  <c r="L295" i="11" s="1"/>
  <c r="M295" i="11" s="1"/>
  <c r="F296" i="11"/>
  <c r="L296" i="11" s="1"/>
  <c r="M296" i="11" s="1"/>
  <c r="F299" i="11"/>
  <c r="L299" i="11" s="1"/>
  <c r="M299" i="11" s="1"/>
  <c r="F300" i="11"/>
  <c r="F303" i="11"/>
  <c r="L303" i="11" s="1"/>
  <c r="M303" i="11" s="1"/>
  <c r="F304" i="11"/>
  <c r="L304" i="11" s="1"/>
  <c r="M304" i="11" s="1"/>
  <c r="F305" i="11"/>
  <c r="I305" i="11" s="1"/>
  <c r="F306" i="11"/>
  <c r="L306" i="11" s="1"/>
  <c r="M306" i="11" s="1"/>
  <c r="F309" i="11"/>
  <c r="L309" i="11" s="1"/>
  <c r="F310" i="11"/>
  <c r="L310" i="11" s="1"/>
  <c r="M310" i="11" s="1"/>
  <c r="F311" i="11"/>
  <c r="I311" i="11" s="1"/>
  <c r="F312" i="11"/>
  <c r="L312" i="11" s="1"/>
  <c r="M312" i="11" s="1"/>
  <c r="F313" i="11"/>
  <c r="L313" i="11" s="1"/>
  <c r="M313" i="11" s="1"/>
  <c r="F314" i="11"/>
  <c r="L314" i="11" s="1"/>
  <c r="M314" i="11" s="1"/>
  <c r="F315" i="11"/>
  <c r="I315" i="11" s="1"/>
  <c r="F316" i="11"/>
  <c r="L316" i="11" s="1"/>
  <c r="M316" i="11" s="1"/>
  <c r="N316" i="11" s="1"/>
  <c r="F317" i="11"/>
  <c r="L317" i="11" s="1"/>
  <c r="F320" i="11"/>
  <c r="I320" i="11" s="1"/>
  <c r="D323" i="11"/>
  <c r="F323" i="11"/>
  <c r="L323" i="11" s="1"/>
  <c r="M323" i="11" s="1"/>
  <c r="F326" i="11"/>
  <c r="L326" i="11" s="1"/>
  <c r="M326" i="11" s="1"/>
  <c r="N326" i="11" s="1"/>
  <c r="F327" i="11"/>
  <c r="L327" i="11" s="1"/>
  <c r="F328" i="11"/>
  <c r="I328" i="11" s="1"/>
  <c r="F329" i="11"/>
  <c r="F330" i="11"/>
  <c r="L330" i="11" s="1"/>
  <c r="F331" i="11"/>
  <c r="L331" i="11" s="1"/>
  <c r="F332" i="11"/>
  <c r="I332" i="11" s="1"/>
  <c r="F333" i="11"/>
  <c r="L333" i="11" s="1"/>
  <c r="M333" i="11" s="1"/>
  <c r="F334" i="11"/>
  <c r="L334" i="11" s="1"/>
  <c r="M334" i="11" s="1"/>
  <c r="K167" i="11"/>
  <c r="K166" i="11"/>
  <c r="L165" i="11"/>
  <c r="K165" i="11"/>
  <c r="M165" i="11" s="1"/>
  <c r="K164" i="11"/>
  <c r="K163" i="11"/>
  <c r="L162" i="11"/>
  <c r="K162" i="11"/>
  <c r="I162" i="11"/>
  <c r="L159" i="11"/>
  <c r="M159" i="11" s="1"/>
  <c r="K159" i="11"/>
  <c r="K158" i="11"/>
  <c r="K157" i="11"/>
  <c r="L156" i="11"/>
  <c r="K156" i="11"/>
  <c r="I156" i="11"/>
  <c r="K152" i="11"/>
  <c r="K151" i="11"/>
  <c r="L150" i="11"/>
  <c r="K150" i="11"/>
  <c r="L149" i="11"/>
  <c r="K149" i="11"/>
  <c r="K148" i="11"/>
  <c r="K145" i="11"/>
  <c r="L144" i="11"/>
  <c r="M144" i="11" s="1"/>
  <c r="K144" i="11"/>
  <c r="L143" i="11"/>
  <c r="K143" i="11"/>
  <c r="K142" i="11"/>
  <c r="K141" i="11"/>
  <c r="L138" i="11"/>
  <c r="K138" i="11"/>
  <c r="I138" i="11"/>
  <c r="K137" i="11"/>
  <c r="K136" i="11"/>
  <c r="L135" i="11"/>
  <c r="K135" i="11"/>
  <c r="I135" i="11"/>
  <c r="L134" i="11"/>
  <c r="K134" i="11"/>
  <c r="K123" i="11"/>
  <c r="K124" i="11"/>
  <c r="I125" i="11"/>
  <c r="K125" i="11"/>
  <c r="K126" i="11"/>
  <c r="K127" i="11"/>
  <c r="K128" i="11"/>
  <c r="K129" i="11"/>
  <c r="K130" i="11"/>
  <c r="L130" i="11"/>
  <c r="K122" i="11"/>
  <c r="L122" i="11"/>
  <c r="F156" i="11"/>
  <c r="F157" i="11"/>
  <c r="L157" i="11" s="1"/>
  <c r="F158" i="11"/>
  <c r="L158" i="11" s="1"/>
  <c r="M158" i="11" s="1"/>
  <c r="F159" i="11"/>
  <c r="I159" i="11" s="1"/>
  <c r="F148" i="11"/>
  <c r="L148" i="11" s="1"/>
  <c r="M148" i="11" s="1"/>
  <c r="F149" i="11"/>
  <c r="F150" i="11"/>
  <c r="F151" i="11"/>
  <c r="L151" i="11" s="1"/>
  <c r="F152" i="11"/>
  <c r="L152" i="11" s="1"/>
  <c r="F141" i="11"/>
  <c r="L141" i="11" s="1"/>
  <c r="M141" i="11" s="1"/>
  <c r="F142" i="11"/>
  <c r="L142" i="11" s="1"/>
  <c r="M142" i="11" s="1"/>
  <c r="F143" i="11"/>
  <c r="F144" i="11"/>
  <c r="F145" i="11"/>
  <c r="L145" i="11" s="1"/>
  <c r="M145" i="11" s="1"/>
  <c r="F134" i="11"/>
  <c r="I134" i="11" s="1"/>
  <c r="F135" i="11"/>
  <c r="F136" i="11"/>
  <c r="L136" i="11" s="1"/>
  <c r="M136" i="11" s="1"/>
  <c r="F137" i="11"/>
  <c r="L137" i="11" s="1"/>
  <c r="M137" i="11" s="1"/>
  <c r="F138" i="11"/>
  <c r="A161" i="11"/>
  <c r="A160" i="11"/>
  <c r="A154" i="11"/>
  <c r="A153" i="11"/>
  <c r="A146" i="11"/>
  <c r="A139" i="11"/>
  <c r="A132" i="11"/>
  <c r="A131" i="11"/>
  <c r="A121" i="11"/>
  <c r="A120" i="11"/>
  <c r="F122" i="11"/>
  <c r="F123" i="11"/>
  <c r="F124" i="11"/>
  <c r="L124" i="11" s="1"/>
  <c r="M124" i="11" s="1"/>
  <c r="F125" i="11"/>
  <c r="L125" i="11" s="1"/>
  <c r="F126" i="11"/>
  <c r="I126" i="11" s="1"/>
  <c r="F127" i="11"/>
  <c r="I127" i="11" s="1"/>
  <c r="F128" i="11"/>
  <c r="I128" i="11" s="1"/>
  <c r="F129" i="11"/>
  <c r="I129" i="11" s="1"/>
  <c r="F130" i="11"/>
  <c r="I130" i="11" s="1"/>
  <c r="F162" i="11"/>
  <c r="F163" i="11"/>
  <c r="L163" i="11" s="1"/>
  <c r="F164" i="11"/>
  <c r="L164" i="11" s="1"/>
  <c r="F165" i="11"/>
  <c r="I165" i="11" s="1"/>
  <c r="F166" i="11"/>
  <c r="L166" i="11" s="1"/>
  <c r="F167" i="11"/>
  <c r="L167" i="11" s="1"/>
  <c r="K117" i="11"/>
  <c r="K116" i="11"/>
  <c r="L113" i="11"/>
  <c r="K113" i="11"/>
  <c r="K112" i="11"/>
  <c r="K106" i="11"/>
  <c r="K107" i="11"/>
  <c r="K108" i="11"/>
  <c r="K109" i="11"/>
  <c r="L109" i="11"/>
  <c r="M109" i="11" s="1"/>
  <c r="K105" i="11"/>
  <c r="F108" i="11"/>
  <c r="I108" i="11" s="1"/>
  <c r="F109" i="11"/>
  <c r="I109" i="11" s="1"/>
  <c r="A118" i="11"/>
  <c r="A115" i="11"/>
  <c r="A114" i="11"/>
  <c r="A111" i="11"/>
  <c r="A110" i="11"/>
  <c r="A104" i="11"/>
  <c r="A103" i="11"/>
  <c r="F105" i="11"/>
  <c r="L105" i="11" s="1"/>
  <c r="M105" i="11" s="1"/>
  <c r="F106" i="11"/>
  <c r="L106" i="11" s="1"/>
  <c r="M106" i="11" s="1"/>
  <c r="F107" i="11"/>
  <c r="I107" i="11" s="1"/>
  <c r="F112" i="11"/>
  <c r="L112" i="11" s="1"/>
  <c r="F113" i="11"/>
  <c r="I113" i="11" s="1"/>
  <c r="F116" i="11"/>
  <c r="L116" i="11" s="1"/>
  <c r="F117" i="11"/>
  <c r="I117" i="11" s="1"/>
  <c r="K100" i="11"/>
  <c r="K97" i="11"/>
  <c r="K96" i="11"/>
  <c r="K95" i="11"/>
  <c r="K94" i="11"/>
  <c r="K91" i="11"/>
  <c r="K90" i="11"/>
  <c r="K89" i="11"/>
  <c r="K86" i="11"/>
  <c r="K84" i="11"/>
  <c r="K82" i="11"/>
  <c r="L80" i="11"/>
  <c r="K80" i="11"/>
  <c r="K78" i="11"/>
  <c r="K76" i="11"/>
  <c r="K73" i="11"/>
  <c r="K72" i="11"/>
  <c r="K71" i="11"/>
  <c r="K70" i="11"/>
  <c r="K69" i="11"/>
  <c r="K66" i="11"/>
  <c r="K65" i="11"/>
  <c r="K64" i="11"/>
  <c r="K63" i="11"/>
  <c r="K62" i="11"/>
  <c r="K61" i="11"/>
  <c r="I61" i="11"/>
  <c r="K60" i="11"/>
  <c r="L57" i="11"/>
  <c r="K57" i="11"/>
  <c r="I57" i="11"/>
  <c r="K56" i="11"/>
  <c r="K55" i="11"/>
  <c r="K54" i="11"/>
  <c r="K51" i="11"/>
  <c r="K50" i="11"/>
  <c r="A168" i="11"/>
  <c r="A101" i="11"/>
  <c r="A99" i="11"/>
  <c r="A98" i="11"/>
  <c r="A93" i="11"/>
  <c r="A92" i="11"/>
  <c r="A88" i="11"/>
  <c r="A87" i="11"/>
  <c r="A83" i="11"/>
  <c r="A79" i="11"/>
  <c r="A75" i="11"/>
  <c r="A74" i="11"/>
  <c r="A68" i="11"/>
  <c r="A67" i="11"/>
  <c r="A59" i="11"/>
  <c r="A58" i="11"/>
  <c r="A53" i="11"/>
  <c r="A52" i="11"/>
  <c r="A49" i="11"/>
  <c r="F94" i="11"/>
  <c r="I94" i="11" s="1"/>
  <c r="F95" i="11"/>
  <c r="L95" i="11" s="1"/>
  <c r="F96" i="11"/>
  <c r="L96" i="11" s="1"/>
  <c r="F97" i="11"/>
  <c r="L97" i="11" s="1"/>
  <c r="F100" i="11"/>
  <c r="I100" i="11" s="1"/>
  <c r="F91" i="11"/>
  <c r="L91" i="11" s="1"/>
  <c r="F90" i="11"/>
  <c r="L90" i="11" s="1"/>
  <c r="F89" i="11"/>
  <c r="L89" i="11" s="1"/>
  <c r="M89" i="11" s="1"/>
  <c r="D85" i="11"/>
  <c r="D86" i="11" s="1"/>
  <c r="F86" i="11" s="1"/>
  <c r="L86" i="11" s="1"/>
  <c r="F84" i="11"/>
  <c r="L84" i="11" s="1"/>
  <c r="M84" i="11" s="1"/>
  <c r="D81" i="11"/>
  <c r="D82" i="11" s="1"/>
  <c r="F82" i="11" s="1"/>
  <c r="L82" i="11" s="1"/>
  <c r="M82" i="11" s="1"/>
  <c r="F80" i="11"/>
  <c r="D77" i="11"/>
  <c r="D78" i="11" s="1"/>
  <c r="F78" i="11" s="1"/>
  <c r="L78" i="11" s="1"/>
  <c r="M78" i="11" s="1"/>
  <c r="F76" i="11"/>
  <c r="L76" i="11" s="1"/>
  <c r="F73" i="11"/>
  <c r="L73" i="11" s="1"/>
  <c r="M73" i="11" s="1"/>
  <c r="F72" i="11"/>
  <c r="L72" i="11" s="1"/>
  <c r="F71" i="11"/>
  <c r="L71" i="11" s="1"/>
  <c r="F70" i="11"/>
  <c r="L70" i="11" s="1"/>
  <c r="F69" i="11"/>
  <c r="L69" i="11" s="1"/>
  <c r="F66" i="11"/>
  <c r="I66" i="11" s="1"/>
  <c r="F65" i="11"/>
  <c r="L65" i="11" s="1"/>
  <c r="F64" i="11"/>
  <c r="L64" i="11" s="1"/>
  <c r="M64" i="11" s="1"/>
  <c r="F63" i="11"/>
  <c r="L63" i="11" s="1"/>
  <c r="M63" i="11" s="1"/>
  <c r="F62" i="11"/>
  <c r="I62" i="11" s="1"/>
  <c r="F61" i="11"/>
  <c r="L61" i="11" s="1"/>
  <c r="M61" i="11" s="1"/>
  <c r="F60" i="11"/>
  <c r="L60" i="11" s="1"/>
  <c r="M60" i="11" s="1"/>
  <c r="F57" i="11"/>
  <c r="F56" i="11"/>
  <c r="L56" i="11" s="1"/>
  <c r="M56" i="11" s="1"/>
  <c r="F55" i="11"/>
  <c r="L55" i="11" s="1"/>
  <c r="F54" i="11"/>
  <c r="L54" i="11" s="1"/>
  <c r="M54" i="11" s="1"/>
  <c r="F51" i="11"/>
  <c r="L51" i="11" s="1"/>
  <c r="M51" i="11" s="1"/>
  <c r="F50" i="11"/>
  <c r="L50" i="11" s="1"/>
  <c r="M50" i="11" s="1"/>
  <c r="A48" i="11"/>
  <c r="K45" i="11"/>
  <c r="K42" i="11"/>
  <c r="K41" i="11"/>
  <c r="K26" i="11"/>
  <c r="K27" i="11"/>
  <c r="K28" i="11"/>
  <c r="K29" i="11"/>
  <c r="K30" i="11"/>
  <c r="K31" i="11"/>
  <c r="K32" i="11"/>
  <c r="K33" i="11"/>
  <c r="K34" i="11"/>
  <c r="K35" i="11"/>
  <c r="K36" i="11"/>
  <c r="K37" i="11"/>
  <c r="K38" i="11"/>
  <c r="K25" i="11"/>
  <c r="A46" i="11"/>
  <c r="A44" i="11"/>
  <c r="A43" i="11"/>
  <c r="A40" i="11"/>
  <c r="A39" i="11"/>
  <c r="A24" i="11"/>
  <c r="A23" i="11"/>
  <c r="F45" i="11"/>
  <c r="I45" i="11" s="1"/>
  <c r="F42" i="11"/>
  <c r="L42" i="11" s="1"/>
  <c r="M42" i="11" s="1"/>
  <c r="F41" i="11"/>
  <c r="L41" i="11" s="1"/>
  <c r="M41" i="11" s="1"/>
  <c r="F38" i="11"/>
  <c r="L38" i="11" s="1"/>
  <c r="M38" i="11" s="1"/>
  <c r="N38" i="11" s="1"/>
  <c r="F37" i="11"/>
  <c r="I37" i="11" s="1"/>
  <c r="F36" i="11"/>
  <c r="L36" i="11" s="1"/>
  <c r="D35" i="11"/>
  <c r="F35" i="11" s="1"/>
  <c r="F34" i="11"/>
  <c r="I34" i="11" s="1"/>
  <c r="D32" i="11"/>
  <c r="D33" i="11" s="1"/>
  <c r="F33" i="11" s="1"/>
  <c r="I33" i="11" s="1"/>
  <c r="F31" i="11"/>
  <c r="I31" i="11" s="1"/>
  <c r="F30" i="11"/>
  <c r="F29" i="11"/>
  <c r="L29" i="11" s="1"/>
  <c r="F28" i="11"/>
  <c r="F27" i="11"/>
  <c r="I27" i="11" s="1"/>
  <c r="F26" i="11"/>
  <c r="L26" i="11" s="1"/>
  <c r="M26" i="11" s="1"/>
  <c r="F25" i="11"/>
  <c r="L25" i="11" s="1"/>
  <c r="K20" i="11"/>
  <c r="K17" i="11"/>
  <c r="K14" i="11"/>
  <c r="K9" i="11"/>
  <c r="K10" i="11"/>
  <c r="K8" i="11"/>
  <c r="A21" i="11"/>
  <c r="A19" i="11"/>
  <c r="A18" i="11"/>
  <c r="A16" i="11"/>
  <c r="A15" i="11"/>
  <c r="A13" i="11"/>
  <c r="A12" i="11"/>
  <c r="A11" i="11"/>
  <c r="A7" i="11"/>
  <c r="A6" i="11"/>
  <c r="F20" i="11"/>
  <c r="L20" i="11" s="1"/>
  <c r="D17" i="11"/>
  <c r="F17" i="11" s="1"/>
  <c r="D14" i="11"/>
  <c r="F14" i="11" s="1"/>
  <c r="D10" i="11"/>
  <c r="F10" i="11" s="1"/>
  <c r="D9" i="11"/>
  <c r="F9" i="11" s="1"/>
  <c r="D8" i="11"/>
  <c r="F8" i="11" s="1"/>
  <c r="N383" i="11" l="1"/>
  <c r="N387" i="11"/>
  <c r="N490" i="11"/>
  <c r="N562" i="11"/>
  <c r="M564" i="11"/>
  <c r="M588" i="11"/>
  <c r="M519" i="11"/>
  <c r="M557" i="11"/>
  <c r="M591" i="11"/>
  <c r="M555" i="11"/>
  <c r="M569" i="11"/>
  <c r="M545" i="11"/>
  <c r="N545" i="11" s="1"/>
  <c r="M568" i="11"/>
  <c r="M578" i="11"/>
  <c r="M497" i="11"/>
  <c r="M465" i="11"/>
  <c r="M479" i="11"/>
  <c r="M480" i="11"/>
  <c r="M476" i="11"/>
  <c r="M439" i="11"/>
  <c r="M458" i="11"/>
  <c r="M509" i="11"/>
  <c r="N509" i="11" s="1"/>
  <c r="M488" i="11"/>
  <c r="M452" i="11"/>
  <c r="N452" i="11" s="1"/>
  <c r="M472" i="11"/>
  <c r="N472" i="11" s="1"/>
  <c r="M487" i="11"/>
  <c r="M469" i="11"/>
  <c r="M496" i="11"/>
  <c r="M431" i="11"/>
  <c r="M410" i="11"/>
  <c r="N410" i="11" s="1"/>
  <c r="M400" i="11"/>
  <c r="M380" i="11"/>
  <c r="M408" i="11"/>
  <c r="M394" i="11"/>
  <c r="N394" i="11" s="1"/>
  <c r="M425" i="11"/>
  <c r="N425" i="11" s="1"/>
  <c r="M427" i="11"/>
  <c r="M390" i="11"/>
  <c r="N390" i="11" s="1"/>
  <c r="M419" i="11"/>
  <c r="M403" i="11"/>
  <c r="M371" i="11"/>
  <c r="N371" i="11" s="1"/>
  <c r="M341" i="11"/>
  <c r="N341" i="11" s="1"/>
  <c r="M331" i="11"/>
  <c r="M242" i="11"/>
  <c r="M253" i="11"/>
  <c r="M268" i="11"/>
  <c r="M293" i="11"/>
  <c r="M327" i="11"/>
  <c r="M237" i="11"/>
  <c r="N237" i="11" s="1"/>
  <c r="M305" i="11"/>
  <c r="M317" i="11"/>
  <c r="M216" i="11"/>
  <c r="N216" i="11" s="1"/>
  <c r="M335" i="11"/>
  <c r="N335" i="11" s="1"/>
  <c r="M157" i="11"/>
  <c r="M130" i="11"/>
  <c r="M167" i="11"/>
  <c r="M135" i="11"/>
  <c r="M113" i="11"/>
  <c r="M112" i="11"/>
  <c r="M57" i="11"/>
  <c r="M86" i="11"/>
  <c r="M90" i="11"/>
  <c r="M91" i="11"/>
  <c r="M55" i="11"/>
  <c r="M80" i="11"/>
  <c r="M72" i="11"/>
  <c r="M96" i="11"/>
  <c r="M70" i="11"/>
  <c r="M76" i="11"/>
  <c r="M20" i="11"/>
  <c r="M573" i="11"/>
  <c r="N573" i="11" s="1"/>
  <c r="N557" i="11"/>
  <c r="N519" i="11"/>
  <c r="N510" i="11"/>
  <c r="M504" i="11"/>
  <c r="N504" i="11" s="1"/>
  <c r="N483" i="11"/>
  <c r="N475" i="11"/>
  <c r="N413" i="11"/>
  <c r="N412" i="11"/>
  <c r="N374" i="11"/>
  <c r="M361" i="11"/>
  <c r="N165" i="11"/>
  <c r="M125" i="11"/>
  <c r="M151" i="11"/>
  <c r="N151" i="11" s="1"/>
  <c r="M156" i="11"/>
  <c r="N156" i="11" s="1"/>
  <c r="M138" i="11"/>
  <c r="N138" i="11" s="1"/>
  <c r="M163" i="11"/>
  <c r="M150" i="11"/>
  <c r="N150" i="11" s="1"/>
  <c r="M143" i="11"/>
  <c r="N143" i="11" s="1"/>
  <c r="M152" i="11"/>
  <c r="M164" i="11"/>
  <c r="M162" i="11"/>
  <c r="N162" i="11" s="1"/>
  <c r="M122" i="11"/>
  <c r="N125" i="11"/>
  <c r="E23" i="13"/>
  <c r="E24" i="13"/>
  <c r="D202" i="11"/>
  <c r="L201" i="11"/>
  <c r="M201" i="11" s="1"/>
  <c r="D264" i="11"/>
  <c r="L263" i="11"/>
  <c r="M263" i="11" s="1"/>
  <c r="N263" i="11" s="1"/>
  <c r="L260" i="11"/>
  <c r="M260" i="11" s="1"/>
  <c r="N260" i="11" s="1"/>
  <c r="D228" i="11"/>
  <c r="L227" i="11"/>
  <c r="M227" i="11" s="1"/>
  <c r="N227" i="11" s="1"/>
  <c r="N361" i="11"/>
  <c r="N506" i="11"/>
  <c r="D250" i="11"/>
  <c r="D252" i="11"/>
  <c r="N379" i="11"/>
  <c r="N217" i="11"/>
  <c r="N578" i="11"/>
  <c r="N328" i="11"/>
  <c r="N159" i="11"/>
  <c r="D180" i="11"/>
  <c r="D181" i="11"/>
  <c r="N124" i="11"/>
  <c r="N476" i="11"/>
  <c r="N480" i="11"/>
  <c r="N396" i="11"/>
  <c r="N408" i="11"/>
  <c r="N430" i="11"/>
  <c r="L441" i="11"/>
  <c r="N449" i="11"/>
  <c r="N458" i="11"/>
  <c r="N556" i="11"/>
  <c r="N567" i="11"/>
  <c r="I582" i="11"/>
  <c r="N582" i="11" s="1"/>
  <c r="M29" i="11"/>
  <c r="L28" i="11"/>
  <c r="M28" i="11" s="1"/>
  <c r="N28" i="11" s="1"/>
  <c r="M65" i="11"/>
  <c r="L94" i="11"/>
  <c r="M94" i="11" s="1"/>
  <c r="N94" i="11" s="1"/>
  <c r="M134" i="11"/>
  <c r="N134" i="11" s="1"/>
  <c r="M149" i="11"/>
  <c r="N149" i="11" s="1"/>
  <c r="M193" i="11"/>
  <c r="N193" i="11" s="1"/>
  <c r="L218" i="11"/>
  <c r="M218" i="11" s="1"/>
  <c r="N218" i="11" s="1"/>
  <c r="M232" i="11"/>
  <c r="N232" i="11" s="1"/>
  <c r="N244" i="11"/>
  <c r="L288" i="11"/>
  <c r="M288" i="11" s="1"/>
  <c r="N288" i="11" s="1"/>
  <c r="L294" i="11"/>
  <c r="M294" i="11" s="1"/>
  <c r="N294" i="11" s="1"/>
  <c r="I306" i="11"/>
  <c r="N306" i="11" s="1"/>
  <c r="I312" i="11"/>
  <c r="N312" i="11" s="1"/>
  <c r="I323" i="11"/>
  <c r="N323" i="11" s="1"/>
  <c r="L332" i="11"/>
  <c r="M332" i="11" s="1"/>
  <c r="N332" i="11" s="1"/>
  <c r="I342" i="11"/>
  <c r="N342" i="11" s="1"/>
  <c r="M370" i="11"/>
  <c r="N370" i="11" s="1"/>
  <c r="L393" i="11"/>
  <c r="M393" i="11" s="1"/>
  <c r="N393" i="11" s="1"/>
  <c r="I399" i="11"/>
  <c r="N399" i="11" s="1"/>
  <c r="N402" i="11"/>
  <c r="M405" i="11"/>
  <c r="N405" i="11" s="1"/>
  <c r="I409" i="11"/>
  <c r="N409" i="11" s="1"/>
  <c r="I431" i="11"/>
  <c r="N431" i="11" s="1"/>
  <c r="M441" i="11"/>
  <c r="N441" i="11" s="1"/>
  <c r="I459" i="11"/>
  <c r="N459" i="11" s="1"/>
  <c r="M464" i="11"/>
  <c r="N464" i="11" s="1"/>
  <c r="M471" i="11"/>
  <c r="N471" i="11" s="1"/>
  <c r="M486" i="11"/>
  <c r="N486" i="11" s="1"/>
  <c r="L493" i="11"/>
  <c r="M493" i="11" s="1"/>
  <c r="N493" i="11" s="1"/>
  <c r="I568" i="11"/>
  <c r="N568" i="11" s="1"/>
  <c r="M587" i="11"/>
  <c r="N587" i="11" s="1"/>
  <c r="M595" i="11"/>
  <c r="N595" i="11" s="1"/>
  <c r="L315" i="11"/>
  <c r="M315" i="11" s="1"/>
  <c r="N315" i="11" s="1"/>
  <c r="N427" i="11"/>
  <c r="N446" i="11"/>
  <c r="I36" i="11"/>
  <c r="M69" i="11"/>
  <c r="L108" i="11"/>
  <c r="M108" i="11" s="1"/>
  <c r="N108" i="11" s="1"/>
  <c r="L117" i="11"/>
  <c r="M117" i="11" s="1"/>
  <c r="N117" i="11" s="1"/>
  <c r="N141" i="11"/>
  <c r="I157" i="11"/>
  <c r="N157" i="11" s="1"/>
  <c r="I166" i="11"/>
  <c r="I198" i="11"/>
  <c r="N198" i="11" s="1"/>
  <c r="N268" i="11"/>
  <c r="L277" i="11"/>
  <c r="M277" i="11" s="1"/>
  <c r="N277" i="11" s="1"/>
  <c r="N295" i="11"/>
  <c r="I303" i="11"/>
  <c r="N303" i="11" s="1"/>
  <c r="I333" i="11"/>
  <c r="N333" i="11" s="1"/>
  <c r="L344" i="11"/>
  <c r="M344" i="11" s="1"/>
  <c r="N344" i="11" s="1"/>
  <c r="L356" i="11"/>
  <c r="M356" i="11" s="1"/>
  <c r="N356" i="11" s="1"/>
  <c r="I362" i="11"/>
  <c r="N362" i="11" s="1"/>
  <c r="I380" i="11"/>
  <c r="N380" i="11" s="1"/>
  <c r="I428" i="11"/>
  <c r="N428" i="11" s="1"/>
  <c r="L440" i="11"/>
  <c r="M440" i="11" s="1"/>
  <c r="N440" i="11" s="1"/>
  <c r="I447" i="11"/>
  <c r="N447" i="11" s="1"/>
  <c r="I476" i="11"/>
  <c r="I487" i="11"/>
  <c r="I505" i="11"/>
  <c r="N505" i="11" s="1"/>
  <c r="I527" i="11"/>
  <c r="N527" i="11" s="1"/>
  <c r="I554" i="11"/>
  <c r="N554" i="11" s="1"/>
  <c r="I574" i="11"/>
  <c r="N574" i="11" s="1"/>
  <c r="L128" i="11"/>
  <c r="M128" i="11" s="1"/>
  <c r="N128" i="11" s="1"/>
  <c r="N130" i="11"/>
  <c r="M166" i="11"/>
  <c r="N166" i="11" s="1"/>
  <c r="N289" i="11"/>
  <c r="L34" i="11"/>
  <c r="M34" i="11" s="1"/>
  <c r="N34" i="11" s="1"/>
  <c r="M71" i="11"/>
  <c r="I72" i="11"/>
  <c r="N72" i="11" s="1"/>
  <c r="L127" i="11"/>
  <c r="M127" i="11" s="1"/>
  <c r="N127" i="11" s="1"/>
  <c r="I136" i="11"/>
  <c r="N136" i="11" s="1"/>
  <c r="N145" i="11"/>
  <c r="I163" i="11"/>
  <c r="N163" i="11" s="1"/>
  <c r="I195" i="11"/>
  <c r="N195" i="11" s="1"/>
  <c r="M309" i="11"/>
  <c r="N309" i="11" s="1"/>
  <c r="I313" i="11"/>
  <c r="N313" i="11" s="1"/>
  <c r="I330" i="11"/>
  <c r="L351" i="11"/>
  <c r="M351" i="11" s="1"/>
  <c r="N351" i="11" s="1"/>
  <c r="L357" i="11"/>
  <c r="M357" i="11" s="1"/>
  <c r="L372" i="11"/>
  <c r="M372" i="11" s="1"/>
  <c r="N372" i="11" s="1"/>
  <c r="M377" i="11"/>
  <c r="N377" i="11" s="1"/>
  <c r="I400" i="11"/>
  <c r="N400" i="11" s="1"/>
  <c r="I403" i="11"/>
  <c r="I407" i="11"/>
  <c r="N407" i="11" s="1"/>
  <c r="I432" i="11"/>
  <c r="N432" i="11" s="1"/>
  <c r="I460" i="11"/>
  <c r="N460" i="11" s="1"/>
  <c r="I469" i="11"/>
  <c r="N469" i="11" s="1"/>
  <c r="I473" i="11"/>
  <c r="N473" i="11" s="1"/>
  <c r="I497" i="11"/>
  <c r="N497" i="11" s="1"/>
  <c r="I511" i="11"/>
  <c r="N511" i="11" s="1"/>
  <c r="I558" i="11"/>
  <c r="N558" i="11" s="1"/>
  <c r="M563" i="11"/>
  <c r="N563" i="11" s="1"/>
  <c r="I569" i="11"/>
  <c r="I580" i="11"/>
  <c r="N580" i="11" s="1"/>
  <c r="I591" i="11"/>
  <c r="N591" i="11" s="1"/>
  <c r="L45" i="11"/>
  <c r="M45" i="11" s="1"/>
  <c r="N45" i="11" s="1"/>
  <c r="N311" i="11"/>
  <c r="N122" i="11"/>
  <c r="N300" i="11"/>
  <c r="N178" i="11"/>
  <c r="I41" i="11"/>
  <c r="M97" i="11"/>
  <c r="I167" i="11"/>
  <c r="N167" i="11" s="1"/>
  <c r="N242" i="11"/>
  <c r="N259" i="11"/>
  <c r="N269" i="11"/>
  <c r="L282" i="11"/>
  <c r="M282" i="11" s="1"/>
  <c r="N282" i="11" s="1"/>
  <c r="M292" i="11"/>
  <c r="N292" i="11" s="1"/>
  <c r="N296" i="11"/>
  <c r="I304" i="11"/>
  <c r="N304" i="11" s="1"/>
  <c r="M330" i="11"/>
  <c r="I334" i="11"/>
  <c r="N334" i="11" s="1"/>
  <c r="L343" i="11"/>
  <c r="I363" i="11"/>
  <c r="N363" i="11" s="1"/>
  <c r="I381" i="11"/>
  <c r="N381" i="11" s="1"/>
  <c r="I395" i="11"/>
  <c r="N395" i="11" s="1"/>
  <c r="I414" i="11"/>
  <c r="N414" i="11" s="1"/>
  <c r="I429" i="11"/>
  <c r="N429" i="11" s="1"/>
  <c r="I444" i="11"/>
  <c r="N444" i="11" s="1"/>
  <c r="L456" i="11"/>
  <c r="M456" i="11" s="1"/>
  <c r="N456" i="11" s="1"/>
  <c r="I479" i="11"/>
  <c r="N479" i="11" s="1"/>
  <c r="I484" i="11"/>
  <c r="N484" i="11" s="1"/>
  <c r="I488" i="11"/>
  <c r="N488" i="11" s="1"/>
  <c r="L491" i="11"/>
  <c r="M491" i="11" s="1"/>
  <c r="N491" i="11" s="1"/>
  <c r="I506" i="11"/>
  <c r="I533" i="11"/>
  <c r="N533" i="11" s="1"/>
  <c r="I575" i="11"/>
  <c r="N575" i="11" s="1"/>
  <c r="N135" i="11"/>
  <c r="L194" i="11"/>
  <c r="M194" i="11" s="1"/>
  <c r="N194" i="11" s="1"/>
  <c r="N329" i="11"/>
  <c r="N406" i="11"/>
  <c r="N465" i="11"/>
  <c r="M36" i="11"/>
  <c r="I54" i="11"/>
  <c r="N54" i="11" s="1"/>
  <c r="L62" i="11"/>
  <c r="M62" i="11" s="1"/>
  <c r="N89" i="11"/>
  <c r="M116" i="11"/>
  <c r="N142" i="11"/>
  <c r="I158" i="11"/>
  <c r="N158" i="11" s="1"/>
  <c r="L183" i="11"/>
  <c r="M183" i="11" s="1"/>
  <c r="N183" i="11" s="1"/>
  <c r="I217" i="11"/>
  <c r="L222" i="11"/>
  <c r="M222" i="11" s="1"/>
  <c r="N222" i="11" s="1"/>
  <c r="I287" i="11"/>
  <c r="N287" i="11" s="1"/>
  <c r="I310" i="11"/>
  <c r="N310" i="11" s="1"/>
  <c r="I317" i="11"/>
  <c r="N317" i="11" s="1"/>
  <c r="I327" i="11"/>
  <c r="N327" i="11" s="1"/>
  <c r="M343" i="11"/>
  <c r="N343" i="11" s="1"/>
  <c r="I357" i="11"/>
  <c r="I369" i="11"/>
  <c r="I378" i="11"/>
  <c r="N378" i="11" s="1"/>
  <c r="I388" i="11"/>
  <c r="N388" i="11" s="1"/>
  <c r="I411" i="11"/>
  <c r="N411" i="11" s="1"/>
  <c r="I426" i="11"/>
  <c r="N426" i="11" s="1"/>
  <c r="N448" i="11"/>
  <c r="I457" i="11"/>
  <c r="I555" i="11"/>
  <c r="I564" i="11"/>
  <c r="N564" i="11" s="1"/>
  <c r="I584" i="11"/>
  <c r="N584" i="11" s="1"/>
  <c r="I603" i="11"/>
  <c r="N603" i="11" s="1"/>
  <c r="N197" i="11"/>
  <c r="N144" i="11"/>
  <c r="N588" i="11"/>
  <c r="I25" i="11"/>
  <c r="M95" i="11"/>
  <c r="I105" i="11"/>
  <c r="N105" i="11" s="1"/>
  <c r="I106" i="11"/>
  <c r="N106" i="11" s="1"/>
  <c r="L129" i="11"/>
  <c r="M129" i="11" s="1"/>
  <c r="N129" i="11" s="1"/>
  <c r="L126" i="11"/>
  <c r="L123" i="11"/>
  <c r="M123" i="11" s="1"/>
  <c r="N123" i="11" s="1"/>
  <c r="N148" i="11"/>
  <c r="I164" i="11"/>
  <c r="I196" i="11"/>
  <c r="N196" i="11" s="1"/>
  <c r="N293" i="11"/>
  <c r="I331" i="11"/>
  <c r="N331" i="11" s="1"/>
  <c r="I360" i="11"/>
  <c r="N360" i="11" s="1"/>
  <c r="I392" i="11"/>
  <c r="I404" i="11"/>
  <c r="N404" i="11" s="1"/>
  <c r="M457" i="11"/>
  <c r="I461" i="11"/>
  <c r="N461" i="11" s="1"/>
  <c r="I470" i="11"/>
  <c r="N470" i="11" s="1"/>
  <c r="I474" i="11"/>
  <c r="N474" i="11" s="1"/>
  <c r="I492" i="11"/>
  <c r="I501" i="11"/>
  <c r="N501" i="11" s="1"/>
  <c r="I570" i="11"/>
  <c r="N570" i="11" s="1"/>
  <c r="I581" i="11"/>
  <c r="N581" i="11" s="1"/>
  <c r="I592" i="11"/>
  <c r="N592" i="11" s="1"/>
  <c r="N598" i="11"/>
  <c r="N320" i="11"/>
  <c r="N219" i="11"/>
  <c r="N61" i="11"/>
  <c r="I64" i="11"/>
  <c r="N64" i="11" s="1"/>
  <c r="I76" i="11"/>
  <c r="M126" i="11"/>
  <c r="N126" i="11" s="1"/>
  <c r="I137" i="11"/>
  <c r="N137" i="11" s="1"/>
  <c r="N152" i="11"/>
  <c r="N243" i="11"/>
  <c r="L248" i="11"/>
  <c r="M248" i="11" s="1"/>
  <c r="I299" i="11"/>
  <c r="N299" i="11" s="1"/>
  <c r="N314" i="11"/>
  <c r="L350" i="11"/>
  <c r="M350" i="11" s="1"/>
  <c r="N350" i="11" s="1"/>
  <c r="M392" i="11"/>
  <c r="I401" i="11"/>
  <c r="N401" i="11" s="1"/>
  <c r="I419" i="11"/>
  <c r="I433" i="11"/>
  <c r="N433" i="11" s="1"/>
  <c r="I439" i="11"/>
  <c r="N439" i="11" s="1"/>
  <c r="I445" i="11"/>
  <c r="N445" i="11" s="1"/>
  <c r="I485" i="11"/>
  <c r="N485" i="11" s="1"/>
  <c r="M492" i="11"/>
  <c r="I514" i="11"/>
  <c r="N514" i="11" s="1"/>
  <c r="I539" i="11"/>
  <c r="N539" i="11" s="1"/>
  <c r="I559" i="11"/>
  <c r="N559" i="11" s="1"/>
  <c r="L382" i="11"/>
  <c r="M382" i="11" s="1"/>
  <c r="N382" i="11" s="1"/>
  <c r="N84" i="11"/>
  <c r="N496" i="11"/>
  <c r="N579" i="11"/>
  <c r="I173" i="11"/>
  <c r="L188" i="11"/>
  <c r="M188" i="11" s="1"/>
  <c r="N188" i="11" s="1"/>
  <c r="N253" i="11"/>
  <c r="N272" i="11"/>
  <c r="N305" i="11"/>
  <c r="L173" i="11"/>
  <c r="M173" i="11" s="1"/>
  <c r="L206" i="11"/>
  <c r="M206" i="11" s="1"/>
  <c r="N206" i="11" s="1"/>
  <c r="M389" i="11"/>
  <c r="N389" i="11" s="1"/>
  <c r="M489" i="11"/>
  <c r="N489" i="11" s="1"/>
  <c r="M369" i="11"/>
  <c r="M349" i="11"/>
  <c r="N349" i="11" s="1"/>
  <c r="M340" i="11"/>
  <c r="N340" i="11" s="1"/>
  <c r="D265" i="11"/>
  <c r="D267" i="11"/>
  <c r="D266" i="11"/>
  <c r="D240" i="11"/>
  <c r="D241" i="11"/>
  <c r="D239" i="11"/>
  <c r="D204" i="11"/>
  <c r="D203" i="11"/>
  <c r="D205" i="11"/>
  <c r="D256" i="11"/>
  <c r="D255" i="11"/>
  <c r="D215" i="11"/>
  <c r="D214" i="11"/>
  <c r="D182" i="11"/>
  <c r="D234" i="11"/>
  <c r="D235" i="11"/>
  <c r="D236" i="11"/>
  <c r="D229" i="11"/>
  <c r="D230" i="11"/>
  <c r="D231" i="11"/>
  <c r="D209" i="11"/>
  <c r="D210" i="11"/>
  <c r="D208" i="11"/>
  <c r="D190" i="11"/>
  <c r="D191" i="11"/>
  <c r="D192" i="11"/>
  <c r="D224" i="11"/>
  <c r="D225" i="11"/>
  <c r="D226" i="11"/>
  <c r="D185" i="11"/>
  <c r="D186" i="11"/>
  <c r="D187" i="11"/>
  <c r="D284" i="11"/>
  <c r="D285" i="11"/>
  <c r="D286" i="11"/>
  <c r="D281" i="11"/>
  <c r="D279" i="11"/>
  <c r="D280" i="11"/>
  <c r="D274" i="11"/>
  <c r="D275" i="11"/>
  <c r="D276" i="11"/>
  <c r="D175" i="11"/>
  <c r="D176" i="11"/>
  <c r="D177" i="11"/>
  <c r="D257" i="11"/>
  <c r="D251" i="11"/>
  <c r="A8" i="11"/>
  <c r="L8" i="11"/>
  <c r="I8" i="11"/>
  <c r="I9" i="11"/>
  <c r="L9" i="11"/>
  <c r="M9" i="11" s="1"/>
  <c r="L14" i="11"/>
  <c r="M14" i="11" s="1"/>
  <c r="I14" i="11"/>
  <c r="I10" i="11"/>
  <c r="L10" i="11"/>
  <c r="M10" i="11" s="1"/>
  <c r="I35" i="11"/>
  <c r="L35" i="11"/>
  <c r="M35" i="11" s="1"/>
  <c r="I17" i="11"/>
  <c r="L17" i="11"/>
  <c r="M17" i="11" s="1"/>
  <c r="N109" i="11"/>
  <c r="N62" i="11"/>
  <c r="I20" i="11"/>
  <c r="N20" i="11" s="1"/>
  <c r="I29" i="11"/>
  <c r="I26" i="11"/>
  <c r="N26" i="11" s="1"/>
  <c r="I51" i="11"/>
  <c r="N51" i="11" s="1"/>
  <c r="I63" i="11"/>
  <c r="N63" i="11" s="1"/>
  <c r="L66" i="11"/>
  <c r="M66" i="11" s="1"/>
  <c r="N66" i="11" s="1"/>
  <c r="I95" i="11"/>
  <c r="L100" i="11"/>
  <c r="M100" i="11" s="1"/>
  <c r="N100" i="11" s="1"/>
  <c r="I112" i="11"/>
  <c r="N112" i="11" s="1"/>
  <c r="N57" i="11"/>
  <c r="I69" i="11"/>
  <c r="N69" i="11" s="1"/>
  <c r="N80" i="11"/>
  <c r="L31" i="11"/>
  <c r="M31" i="11" s="1"/>
  <c r="N31" i="11" s="1"/>
  <c r="I60" i="11"/>
  <c r="N60" i="11" s="1"/>
  <c r="I73" i="11"/>
  <c r="N73" i="11" s="1"/>
  <c r="N82" i="11"/>
  <c r="I90" i="11"/>
  <c r="N90" i="11" s="1"/>
  <c r="I42" i="11"/>
  <c r="N42" i="11" s="1"/>
  <c r="I55" i="11"/>
  <c r="N55" i="11" s="1"/>
  <c r="I70" i="11"/>
  <c r="N70" i="11" s="1"/>
  <c r="I96" i="11"/>
  <c r="N113" i="11"/>
  <c r="L37" i="11"/>
  <c r="M37" i="11" s="1"/>
  <c r="N37" i="11" s="1"/>
  <c r="L33" i="11"/>
  <c r="M33" i="11" s="1"/>
  <c r="N33" i="11" s="1"/>
  <c r="L30" i="11"/>
  <c r="M30" i="11" s="1"/>
  <c r="N30" i="11" s="1"/>
  <c r="L27" i="11"/>
  <c r="M27" i="11" s="1"/>
  <c r="N27" i="11" s="1"/>
  <c r="I50" i="11"/>
  <c r="N50" i="11" s="1"/>
  <c r="I91" i="11"/>
  <c r="N91" i="11" s="1"/>
  <c r="L107" i="11"/>
  <c r="M107" i="11" s="1"/>
  <c r="N107" i="11" s="1"/>
  <c r="I116" i="11"/>
  <c r="N41" i="11"/>
  <c r="I65" i="11"/>
  <c r="N65" i="11" s="1"/>
  <c r="I71" i="11"/>
  <c r="I97" i="11"/>
  <c r="I56" i="11"/>
  <c r="N56" i="11" s="1"/>
  <c r="I78" i="11"/>
  <c r="N78" i="11" s="1"/>
  <c r="N86" i="11"/>
  <c r="F81" i="11"/>
  <c r="F85" i="11"/>
  <c r="F77" i="11"/>
  <c r="M25" i="11"/>
  <c r="N25" i="11" s="1"/>
  <c r="F32" i="11"/>
  <c r="M8" i="11"/>
  <c r="E25" i="13" l="1"/>
  <c r="N330" i="11"/>
  <c r="N29" i="11"/>
  <c r="N17" i="11"/>
  <c r="N555" i="11"/>
  <c r="O516" i="11" s="1"/>
  <c r="N569" i="11"/>
  <c r="N487" i="11"/>
  <c r="N419" i="11"/>
  <c r="N403" i="11"/>
  <c r="N71" i="11"/>
  <c r="N96" i="11"/>
  <c r="N97" i="11"/>
  <c r="N76" i="11"/>
  <c r="O47" i="11" s="1"/>
  <c r="N457" i="11"/>
  <c r="N369" i="11"/>
  <c r="O346" i="11"/>
  <c r="N164" i="11"/>
  <c r="N95" i="11"/>
  <c r="N36" i="11"/>
  <c r="N10" i="11"/>
  <c r="A9" i="11"/>
  <c r="O337" i="11"/>
  <c r="N392" i="11"/>
  <c r="N116" i="11"/>
  <c r="O102" i="11" s="1"/>
  <c r="N14" i="11"/>
  <c r="N357" i="11"/>
  <c r="O353" i="11" s="1"/>
  <c r="N173" i="11"/>
  <c r="N248" i="11"/>
  <c r="N492" i="11"/>
  <c r="O119" i="11"/>
  <c r="N201" i="11"/>
  <c r="N35" i="11"/>
  <c r="N9" i="11"/>
  <c r="I32" i="11"/>
  <c r="L32" i="11"/>
  <c r="M32" i="11" s="1"/>
  <c r="N32" i="11" s="1"/>
  <c r="O22" i="11" s="1"/>
  <c r="N8" i="11"/>
  <c r="A10" i="11"/>
  <c r="O435" i="11" l="1"/>
  <c r="O365" i="11"/>
  <c r="L606" i="11"/>
  <c r="O5" i="11"/>
  <c r="O169" i="11"/>
  <c r="A14" i="11"/>
  <c r="O607" i="11" l="1"/>
  <c r="A17" i="11"/>
  <c r="A20" i="11" l="1"/>
  <c r="A25" i="11" l="1"/>
  <c r="A26" i="11" l="1"/>
  <c r="A27" i="11" l="1"/>
  <c r="A28" i="11" l="1"/>
  <c r="A29" i="11" l="1"/>
  <c r="A30" i="11"/>
  <c r="A31" i="11" l="1"/>
  <c r="A32" i="11" l="1"/>
  <c r="A33" i="11" l="1"/>
  <c r="A34" i="11" l="1"/>
  <c r="A35" i="11" l="1"/>
  <c r="A36" i="11"/>
  <c r="A37" i="11" s="1"/>
  <c r="A38" i="11" l="1"/>
  <c r="A41" i="11" l="1"/>
  <c r="A42" i="11" l="1"/>
  <c r="A45" i="11" s="1"/>
  <c r="A50" i="11" s="1"/>
  <c r="A51" i="11" s="1"/>
  <c r="A54" i="11" s="1"/>
  <c r="A55" i="11" s="1"/>
  <c r="A56" i="11" s="1"/>
  <c r="A57" i="11" s="1"/>
  <c r="A60" i="11" s="1"/>
  <c r="A61" i="11" s="1"/>
  <c r="A62" i="11" s="1"/>
  <c r="A63" i="11" s="1"/>
  <c r="A64" i="11" s="1"/>
  <c r="A65" i="11" s="1"/>
  <c r="A66" i="11" l="1"/>
  <c r="A69" i="11" s="1"/>
  <c r="A70" i="11" s="1"/>
  <c r="A71" i="11" s="1"/>
  <c r="A72" i="11" s="1"/>
  <c r="A73" i="11" s="1"/>
  <c r="A76" i="11" l="1"/>
  <c r="A77" i="11" s="1"/>
  <c r="A78" i="11" s="1"/>
  <c r="A80" i="11" s="1"/>
  <c r="A81" i="11" s="1"/>
  <c r="A82" i="11" s="1"/>
  <c r="A84" i="11" s="1"/>
  <c r="A85" i="11" s="1"/>
  <c r="A86" i="11" s="1"/>
  <c r="A89" i="11" s="1"/>
  <c r="A90" i="11" s="1"/>
  <c r="A91" i="11" s="1"/>
  <c r="A94" i="11" s="1"/>
  <c r="A95" i="11" s="1"/>
  <c r="A96" i="11" s="1"/>
  <c r="A97" i="11" s="1"/>
  <c r="A100" i="11" s="1"/>
  <c r="A105" i="11" s="1"/>
  <c r="A106" i="11" s="1"/>
  <c r="A107" i="11" s="1"/>
  <c r="A108" i="11" s="1"/>
  <c r="A109" i="11" s="1"/>
  <c r="A112" i="11" s="1"/>
  <c r="A113" i="11" s="1"/>
  <c r="A116" i="11" s="1"/>
  <c r="A117" i="11" s="1"/>
  <c r="A122" i="11" s="1"/>
  <c r="A123" i="11" s="1"/>
  <c r="A124" i="11" s="1"/>
  <c r="A125" i="11" s="1"/>
  <c r="A126" i="11" s="1"/>
  <c r="A127" i="11" s="1"/>
  <c r="A128" i="11" s="1"/>
  <c r="A129" i="11" s="1"/>
  <c r="A130" i="11" s="1"/>
  <c r="A133" i="11" s="1"/>
  <c r="A134" i="11" s="1"/>
  <c r="A135" i="11" s="1"/>
  <c r="A136" i="11" s="1"/>
  <c r="A137" i="11" s="1"/>
  <c r="A138" i="11" s="1"/>
  <c r="A140" i="11" s="1"/>
  <c r="A141" i="11" s="1"/>
  <c r="A142" i="11" s="1"/>
  <c r="A143" i="11" s="1"/>
  <c r="A144" i="11" s="1"/>
  <c r="A145" i="11" s="1"/>
  <c r="A147" i="11" s="1"/>
  <c r="A148" i="11" s="1"/>
  <c r="A149" i="11" s="1"/>
  <c r="A150" i="11" s="1"/>
  <c r="A151" i="11" s="1"/>
  <c r="A152" i="11" s="1"/>
  <c r="A155" i="11" s="1"/>
  <c r="A156" i="11" s="1"/>
  <c r="A157" i="11" s="1"/>
  <c r="A158" i="11" s="1"/>
  <c r="A159" i="11" s="1"/>
  <c r="A162" i="11" s="1"/>
  <c r="A163" i="11" s="1"/>
  <c r="A164" i="11" s="1"/>
  <c r="A165" i="11" s="1"/>
  <c r="A166" i="11" s="1"/>
  <c r="A167" i="11" s="1"/>
  <c r="A173" i="11" s="1"/>
  <c r="A178" i="11" s="1"/>
  <c r="A183" i="11" s="1"/>
  <c r="A188" i="11" s="1"/>
  <c r="A193" i="11" s="1"/>
  <c r="A194" i="11" s="1"/>
  <c r="A195" i="11" s="1"/>
  <c r="A196" i="11" s="1"/>
  <c r="A197" i="11" s="1"/>
  <c r="A198" i="11" s="1"/>
  <c r="A201" i="11" s="1"/>
  <c r="A206" i="11" s="1"/>
  <c r="A211" i="11" s="1"/>
  <c r="A216" i="11" s="1"/>
  <c r="A217" i="11" s="1"/>
  <c r="A218" i="11" s="1"/>
  <c r="A219" i="11" s="1"/>
  <c r="A222" i="11" s="1"/>
  <c r="A227" i="11" s="1"/>
  <c r="A232" i="11" s="1"/>
  <c r="A237" i="11" s="1"/>
  <c r="A242" i="11" s="1"/>
  <c r="A243" i="11" s="1"/>
  <c r="A244" i="11" s="1"/>
  <c r="A245" i="11" s="1"/>
  <c r="A248" i="11" s="1"/>
  <c r="A253" i="11" s="1"/>
  <c r="A258" i="11" s="1"/>
  <c r="A259" i="11" s="1"/>
  <c r="A260" i="11" s="1"/>
  <c r="A263" i="11" s="1"/>
  <c r="A268" i="11" s="1"/>
  <c r="A269" i="11" s="1"/>
  <c r="A272" i="11" s="1"/>
  <c r="A277" i="11" s="1"/>
  <c r="A282" i="11" s="1"/>
  <c r="A287" i="11" s="1"/>
  <c r="A288" i="11" s="1"/>
  <c r="A289" i="11" s="1"/>
  <c r="A292" i="11" s="1"/>
  <c r="A293" i="11" s="1"/>
  <c r="A294" i="11" s="1"/>
  <c r="A295" i="11" s="1"/>
  <c r="A296" i="11" s="1"/>
  <c r="A299" i="11" s="1"/>
  <c r="A300" i="11" s="1"/>
  <c r="A303" i="11" s="1"/>
  <c r="A304" i="11" s="1"/>
  <c r="A305" i="11" s="1"/>
  <c r="A306" i="11" s="1"/>
  <c r="A309" i="11" s="1"/>
  <c r="A310" i="11" s="1"/>
  <c r="A311" i="11" s="1"/>
  <c r="A312" i="11" s="1"/>
  <c r="A313" i="11" s="1"/>
  <c r="A314" i="11" s="1"/>
  <c r="A315" i="11" s="1"/>
  <c r="A316" i="11" s="1"/>
  <c r="A317" i="11" s="1"/>
  <c r="A320" i="11" s="1"/>
  <c r="A323" i="11" s="1"/>
  <c r="A326" i="11" s="1"/>
  <c r="A327" i="11" s="1"/>
  <c r="A328" i="11" s="1"/>
  <c r="A329" i="11" s="1"/>
  <c r="A330" i="11" s="1"/>
  <c r="A331" i="11" s="1"/>
  <c r="A332" i="11" s="1"/>
  <c r="A333" i="11" s="1"/>
  <c r="A334" i="11" s="1"/>
  <c r="A340" i="11" s="1"/>
  <c r="A341" i="11" s="1"/>
  <c r="A342" i="11" s="1"/>
  <c r="A343" i="11" s="1"/>
  <c r="A344" i="11" s="1"/>
  <c r="A349" i="11" s="1"/>
  <c r="A350" i="11" s="1"/>
  <c r="A351" i="11" s="1"/>
  <c r="A356" i="11" s="1"/>
  <c r="A357" i="11" s="1"/>
  <c r="A360" i="11" s="1"/>
  <c r="A361" i="11" s="1"/>
  <c r="A362" i="11" s="1"/>
  <c r="A363" i="11" s="1"/>
  <c r="A369" i="11" s="1"/>
  <c r="A370" i="11" s="1"/>
  <c r="A371" i="11" s="1"/>
  <c r="A372" i="11" s="1"/>
  <c r="A373" i="11" s="1"/>
  <c r="A374" i="11" s="1"/>
  <c r="A377" i="11" s="1"/>
  <c r="A378" i="11" s="1"/>
  <c r="A379" i="11" s="1"/>
  <c r="A380" i="11" s="1"/>
  <c r="A381" i="11" s="1"/>
  <c r="A382" i="11" s="1"/>
  <c r="A383" i="11" s="1"/>
  <c r="A387" i="11" s="1"/>
  <c r="A388" i="11" s="1"/>
  <c r="A389" i="11" s="1"/>
  <c r="A390" i="11" s="1"/>
  <c r="A391" i="11" s="1"/>
  <c r="A392" i="11" s="1"/>
  <c r="A393" i="11" s="1"/>
  <c r="A394" i="11" s="1"/>
  <c r="A395" i="11" s="1"/>
  <c r="A396" i="11" s="1"/>
  <c r="A399" i="11" s="1"/>
  <c r="A400" i="11" s="1"/>
  <c r="A401" i="11" s="1"/>
  <c r="A402" i="11" s="1"/>
  <c r="A403" i="11" s="1"/>
  <c r="A404" i="11" s="1"/>
  <c r="A405" i="11" s="1"/>
  <c r="A406" i="11" s="1"/>
  <c r="A407" i="11" s="1"/>
  <c r="A408" i="11" s="1"/>
  <c r="A409" i="11" s="1"/>
  <c r="A410" i="11" s="1"/>
  <c r="A411" i="11" s="1"/>
  <c r="A412" i="11" s="1"/>
  <c r="A413" i="11" s="1"/>
  <c r="A414" i="11" s="1"/>
  <c r="A419" i="11" s="1"/>
  <c r="A422" i="11" s="1"/>
  <c r="A425" i="11" s="1"/>
  <c r="A426" i="11" s="1"/>
  <c r="A427" i="11" s="1"/>
  <c r="A428" i="11" s="1"/>
  <c r="A429" i="11" s="1"/>
  <c r="A430" i="11" s="1"/>
  <c r="A431" i="11" s="1"/>
  <c r="A432" i="11" s="1"/>
  <c r="A433" i="11" s="1"/>
  <c r="A439" i="11" s="1"/>
  <c r="A440" i="11" s="1"/>
  <c r="A441" i="11" s="1"/>
  <c r="A444" i="11" s="1"/>
  <c r="A445" i="11" s="1"/>
  <c r="A446" i="11" s="1"/>
  <c r="A447" i="11" s="1"/>
  <c r="A448" i="11" l="1"/>
  <c r="A449" i="11" s="1"/>
  <c r="A452" i="11" s="1"/>
  <c r="A456" i="11" s="1"/>
  <c r="A457" i="11" s="1"/>
  <c r="A458" i="11" s="1"/>
  <c r="A459" i="11" s="1"/>
  <c r="A460" i="11" s="1"/>
  <c r="A461" i="11" s="1"/>
  <c r="A464" i="11" s="1"/>
  <c r="A465" i="11" s="1"/>
  <c r="A469" i="11" s="1"/>
  <c r="A470" i="11" s="1"/>
  <c r="A471" i="11" s="1"/>
  <c r="A472" i="11" s="1"/>
  <c r="A473" i="11" s="1"/>
  <c r="A474" i="11" s="1"/>
  <c r="A475" i="11" s="1"/>
  <c r="A476" i="11" s="1"/>
  <c r="A479" i="11" s="1"/>
  <c r="A480" i="11" s="1"/>
  <c r="A483" i="11" s="1"/>
  <c r="A484" i="11" s="1"/>
  <c r="A485" i="11" s="1"/>
  <c r="A486" i="11" s="1"/>
  <c r="A487" i="11" s="1"/>
  <c r="A488" i="11" s="1"/>
  <c r="A489" i="11" s="1"/>
  <c r="A490" i="11" s="1"/>
  <c r="A491" i="11" s="1"/>
  <c r="A492" i="11" s="1"/>
  <c r="A493" i="11" s="1"/>
  <c r="A496" i="11" s="1"/>
  <c r="A497" i="11" s="1"/>
  <c r="A501" i="11" s="1"/>
  <c r="A504" i="11" s="1"/>
  <c r="A505" i="11" s="1"/>
  <c r="A506" i="11" s="1"/>
  <c r="A509" i="11" s="1"/>
  <c r="A510" i="11" s="1"/>
  <c r="A511" i="11" s="1"/>
  <c r="A514" i="11" s="1"/>
  <c r="A519" i="11" s="1"/>
  <c r="A520" i="11" s="1"/>
  <c r="A521" i="11" s="1"/>
  <c r="A522" i="11" s="1"/>
  <c r="A523" i="11" s="1"/>
  <c r="A524" i="11" s="1"/>
  <c r="A525" i="11" s="1"/>
  <c r="A526" i="11" s="1"/>
  <c r="A527" i="11" s="1"/>
  <c r="A528" i="11" s="1"/>
  <c r="A529" i="11" s="1"/>
  <c r="A530" i="11" s="1"/>
  <c r="A531" i="11" s="1"/>
  <c r="A532" i="11" s="1"/>
  <c r="A533" i="11" s="1"/>
  <c r="A534" i="11" s="1"/>
  <c r="A535" i="11" s="1"/>
  <c r="A536" i="11" s="1"/>
  <c r="A537" i="11" s="1"/>
  <c r="A538" i="11" s="1"/>
  <c r="A539" i="11" s="1"/>
  <c r="A540" i="11" s="1"/>
  <c r="A541" i="11" s="1"/>
  <c r="A542" i="11" s="1"/>
  <c r="A543" i="11" s="1"/>
  <c r="A544" i="11" s="1"/>
  <c r="A545" i="11" s="1"/>
  <c r="A546" i="11" s="1"/>
  <c r="A547" i="11" s="1"/>
  <c r="A548" i="11" s="1"/>
  <c r="A549" i="11" s="1"/>
  <c r="A550" i="11" s="1"/>
  <c r="A554" i="11" s="1"/>
  <c r="A555" i="11" s="1"/>
  <c r="A556" i="11" s="1"/>
  <c r="A557" i="11" s="1"/>
  <c r="A558" i="11" s="1"/>
  <c r="A559" i="11" s="1"/>
  <c r="A562" i="11" s="1"/>
  <c r="A563" i="11" s="1"/>
  <c r="A564" i="11" s="1"/>
  <c r="A567" i="11" s="1"/>
  <c r="A568" i="11" s="1"/>
  <c r="A569" i="11" s="1"/>
  <c r="A570" i="11" s="1"/>
  <c r="A573" i="11" s="1"/>
  <c r="A574" i="11" s="1"/>
  <c r="A575" i="11" s="1"/>
  <c r="A578" i="11" s="1"/>
  <c r="A579" i="11" s="1"/>
  <c r="A580" i="11" s="1"/>
  <c r="A581" i="11" s="1"/>
  <c r="A582" i="11" s="1"/>
  <c r="A583" i="11" s="1"/>
  <c r="A584" i="11" s="1"/>
  <c r="A587" i="11" s="1"/>
  <c r="A588" i="11" s="1"/>
  <c r="A591" i="11" s="1"/>
  <c r="A592" i="11" s="1"/>
  <c r="A595" i="11" s="1"/>
  <c r="A596" i="11" s="1"/>
  <c r="A597" i="11" s="1"/>
  <c r="A598" i="11" s="1"/>
  <c r="A599" i="11" s="1"/>
  <c r="A600" i="11" s="1"/>
  <c r="A603" i="11" s="1"/>
  <c r="O608" i="11" l="1"/>
  <c r="O609" i="11"/>
  <c r="O610" i="11" l="1"/>
  <c r="O2" i="11" l="1"/>
  <c r="A605" i="11"/>
</calcChain>
</file>

<file path=xl/sharedStrings.xml><?xml version="1.0" encoding="utf-8"?>
<sst xmlns="http://schemas.openxmlformats.org/spreadsheetml/2006/main" count="941" uniqueCount="478">
  <si>
    <t>Summary</t>
  </si>
  <si>
    <t>Amount</t>
  </si>
  <si>
    <t>TOTAL ITEM COST</t>
  </si>
  <si>
    <t>EA</t>
  </si>
  <si>
    <t>LF</t>
  </si>
  <si>
    <t>SF</t>
  </si>
  <si>
    <t>Date:</t>
  </si>
  <si>
    <t>Project:</t>
  </si>
  <si>
    <t>Project Location:</t>
  </si>
  <si>
    <t>UOM</t>
  </si>
  <si>
    <t>Total Labor Cost</t>
  </si>
  <si>
    <t>Unit Material Cost</t>
  </si>
  <si>
    <t>Total Material Cost</t>
  </si>
  <si>
    <t>TOTAL TRADE COST</t>
  </si>
  <si>
    <t>Description</t>
  </si>
  <si>
    <t>Quantity</t>
  </si>
  <si>
    <t>Wastage</t>
  </si>
  <si>
    <t>Qty. With Wastage</t>
  </si>
  <si>
    <t>Unit Labor Hrs.</t>
  </si>
  <si>
    <t>Cost/Hr</t>
  </si>
  <si>
    <t>Manhours</t>
  </si>
  <si>
    <t>Labor/Hour</t>
  </si>
  <si>
    <t>Sr#</t>
  </si>
  <si>
    <t>DIV.06 WOOD, PLASTICS &amp; COMPOSITES</t>
  </si>
  <si>
    <t>DIV.08 OPENINGS</t>
  </si>
  <si>
    <t>DIV.09 FINISHES</t>
  </si>
  <si>
    <t>DIV.10 SPECIALTIES</t>
  </si>
  <si>
    <t>DIV.11 EQUIPMENT</t>
  </si>
  <si>
    <t>DIV.22 PLUMBING</t>
  </si>
  <si>
    <t>PLUMBING FIXTURES</t>
  </si>
  <si>
    <t>Total Labor Hrs.</t>
  </si>
  <si>
    <t>DIV.23 MECHANICAL &amp; HVAC</t>
  </si>
  <si>
    <t>Duplex Receptacle</t>
  </si>
  <si>
    <t>CONDUCTORS</t>
  </si>
  <si>
    <t xml:space="preserve">1/2" Emt Conduit </t>
  </si>
  <si>
    <t>CONDUITS</t>
  </si>
  <si>
    <t xml:space="preserve">Trades Total </t>
  </si>
  <si>
    <t>Material Tax</t>
  </si>
  <si>
    <t>OH&amp;P</t>
  </si>
  <si>
    <t>TOTALS</t>
  </si>
  <si>
    <t>TOTAL COST</t>
  </si>
  <si>
    <t>Drawing Ref.</t>
  </si>
  <si>
    <t>2#12, 1#12 Gnd Cu Wire Service For Lights</t>
  </si>
  <si>
    <t>DIV.26 ELECTRICAL</t>
  </si>
  <si>
    <t>RECEPTACLES</t>
  </si>
  <si>
    <t>2#12, 1#12 Gnd Cu Wire Service For Receptacle</t>
  </si>
  <si>
    <t>2#12 Cu Wire Connection For Lights</t>
  </si>
  <si>
    <t>DIV.03 CONCRETE</t>
  </si>
  <si>
    <t>CY</t>
  </si>
  <si>
    <t>FORM WORK</t>
  </si>
  <si>
    <t>DIV.05 METALS</t>
  </si>
  <si>
    <t>Number of Sheets (Assumed Sheet Size = 8'-0" X 4'-0")</t>
  </si>
  <si>
    <t>SHEATHING</t>
  </si>
  <si>
    <t>DIV.07 THERMAL &amp; MOISTURE PROTECTION</t>
  </si>
  <si>
    <t>ROOFING</t>
  </si>
  <si>
    <t>WINDOWS</t>
  </si>
  <si>
    <t>DOORS AND FRAMES</t>
  </si>
  <si>
    <t>Paint On Door Trims</t>
  </si>
  <si>
    <t>MISCELLANEOUS PAINT</t>
  </si>
  <si>
    <t>Door Trims</t>
  </si>
  <si>
    <t>BASE AND TRIMS</t>
  </si>
  <si>
    <t>FLOORING</t>
  </si>
  <si>
    <t>Tapping</t>
  </si>
  <si>
    <t>Adhesive</t>
  </si>
  <si>
    <t>Screw</t>
  </si>
  <si>
    <t>Number Of Sheets( Assume Size 4' X 8')</t>
  </si>
  <si>
    <t>CEILING</t>
  </si>
  <si>
    <t>Backing/Blocking For Wall Mounted Fixtures</t>
  </si>
  <si>
    <t>DRY WALLS</t>
  </si>
  <si>
    <t>TOILET, BATH AND LAUNDRY ACCESSORIES</t>
  </si>
  <si>
    <t>EQUIPMENTS</t>
  </si>
  <si>
    <t>DIV.12 FURNISHINGS</t>
  </si>
  <si>
    <t>Backsplash</t>
  </si>
  <si>
    <t>COUNTERTOP &amp; BACKSPLASH</t>
  </si>
  <si>
    <t>CONCRETE FOR FOUNDATION</t>
  </si>
  <si>
    <t>CONCRETE FOR SLAB</t>
  </si>
  <si>
    <t>WOODEN BEAMS AND HEADERS</t>
  </si>
  <si>
    <t>#10 X 1 P/H Self-Tap Screw</t>
  </si>
  <si>
    <t>#8 To #10 X 7/8 Plas Anchor (3/16)</t>
  </si>
  <si>
    <t>3/4" 1-H Strap - Emt - Steel</t>
  </si>
  <si>
    <t>3/4" Coupling Ss Stl - Emt</t>
  </si>
  <si>
    <t>3/4" Conn Ss Stl - Emt</t>
  </si>
  <si>
    <t>3/4" Emt Conduit</t>
  </si>
  <si>
    <t>LIGHTING CONTROLS</t>
  </si>
  <si>
    <t>Hardie Siding</t>
  </si>
  <si>
    <t>ACCESSORIES</t>
  </si>
  <si>
    <t>Countertop</t>
  </si>
  <si>
    <t>PLUMBING VALVES</t>
  </si>
  <si>
    <t>HVAC UNITS</t>
  </si>
  <si>
    <t>HVAC DUCTWORK</t>
  </si>
  <si>
    <t>Single Pole Switch</t>
  </si>
  <si>
    <t>8" Dia Ceiling Mounted Light Fixture</t>
  </si>
  <si>
    <t>Ceiling Fan With Light</t>
  </si>
  <si>
    <t>COST SUMMARY</t>
  </si>
  <si>
    <t>Formwork for Continuous Footing</t>
  </si>
  <si>
    <t>Formwork for Concrete Slab</t>
  </si>
  <si>
    <t>Formwork for Isolated Footing</t>
  </si>
  <si>
    <t>CONTINUOUS FOOTING</t>
  </si>
  <si>
    <t>14" Wide X 24" Deep Continuous Foundation Reinforced With 3-#5 At Top &amp; Bottom ( LF= 584.4 )</t>
  </si>
  <si>
    <t>ISOLATED FOOTING</t>
  </si>
  <si>
    <t>4'-2" Wide X 2'-8" X 14" Deep Isolated Foundation Reinforced &amp; #5 Rebar X 20'-0" Long ( 4 EA )</t>
  </si>
  <si>
    <t>6" Concrete Slab Over 6 Mil Poly. Over 2" Min Bank Sand &amp; Compacted Sub-Grade Reinforced With #4 @ 15"  O.C.E.W &amp; #3 Dowels @ 3'-0" O.C.</t>
  </si>
  <si>
    <t>SHEET 6.1
SHEET 6.2</t>
  </si>
  <si>
    <t>STRUCTURAL STEEL HARDWARE</t>
  </si>
  <si>
    <t>1/2" Steel Anchor Bolts</t>
  </si>
  <si>
    <t>5/8" Steel Plate</t>
  </si>
  <si>
    <t>Simpson Anchor Base Unit ABU-88RZ</t>
  </si>
  <si>
    <t>Simpson LU28 Face Mount Joist Hanger</t>
  </si>
  <si>
    <t>5/8" Anchor Bolts</t>
  </si>
  <si>
    <t>8d Nails</t>
  </si>
  <si>
    <t>1/2" Anchor Bolts</t>
  </si>
  <si>
    <t>1/2" Hex Head Bolt</t>
  </si>
  <si>
    <t>1/2" Carriage Bolts</t>
  </si>
  <si>
    <t>Metal Angle Connector</t>
  </si>
  <si>
    <t>Simpson Angle Tie Strap</t>
  </si>
  <si>
    <t>1-1/8" X 0.036" Corrosion Resistant Steel Tie Strap</t>
  </si>
  <si>
    <t>10d Nail</t>
  </si>
  <si>
    <t>1/2" Nails</t>
  </si>
  <si>
    <t>STRUCTURAL STEEL COLUMN</t>
  </si>
  <si>
    <t>4" X 12" Rigid Frame Steel Column X 30'-0" High</t>
  </si>
  <si>
    <t>4" X 4" X 3/16" Square Steel Column X 6'-0" High</t>
  </si>
  <si>
    <t>STRUCTURAL STEEL BEAM</t>
  </si>
  <si>
    <t>4" X 12" Rigid Frame Steel Beam</t>
  </si>
  <si>
    <t>SHEET 2.1
SHEET 3.1
SHEET 5.1
SHEET 5.3</t>
  </si>
  <si>
    <t>ROUGH CARPENTRY</t>
  </si>
  <si>
    <t>2" X 12" Rim Joist</t>
  </si>
  <si>
    <t>1/2" Plywood Flitch Plate</t>
  </si>
  <si>
    <t>2" X 12" Beam</t>
  </si>
  <si>
    <t>4" X 14" Flush Para Lam Beam</t>
  </si>
  <si>
    <t>2" X  8" Ridge Beam</t>
  </si>
  <si>
    <t>2" x 12" Header</t>
  </si>
  <si>
    <t>WOODEN JOISTS &amp; TRUSSES</t>
  </si>
  <si>
    <t>#2 Southern Yellow Pine 2" X 12" Ceiling Joists @ 16" O.C.</t>
  </si>
  <si>
    <t>2" X 12" Floor Joists @ 16" O.C.</t>
  </si>
  <si>
    <t>2" X 6" Roof Joists @ 16" O.C.</t>
  </si>
  <si>
    <t>2" X 6" False Rafters @ 16" O.C.</t>
  </si>
  <si>
    <t>1" X 4" Roof Sleeper @ 24" O.C.</t>
  </si>
  <si>
    <t>2" X 4" X 1'-0" Long Furr Down Ceiling</t>
  </si>
  <si>
    <t>2" X 4" X 1'-4" Long Furr Down Ceiling</t>
  </si>
  <si>
    <t>WOODEN COLUMNS AND STUDS</t>
  </si>
  <si>
    <t>8" X 8" Cedar Column X 10'-0" High</t>
  </si>
  <si>
    <t>8" X 8" Cedar Column X 20'-0" High</t>
  </si>
  <si>
    <t>2" X 4" Jack Stud X 8'-0" High</t>
  </si>
  <si>
    <t>2" X 4" Jack Stud X 10'-0" High</t>
  </si>
  <si>
    <t>2" X 4" King Stud X 10'-0" High</t>
  </si>
  <si>
    <t>Floor Sheathing: 1-1/8" Tounge &amp; Groove Plywood CDX</t>
  </si>
  <si>
    <t>10d Nails At Field Spacing = 12" O.C. And Edge Spacing = 6" O.C.</t>
  </si>
  <si>
    <t>Floor Sheathing: 1-1/8" Tounge &amp; Groove Plywood Floor Deck</t>
  </si>
  <si>
    <t>Roof Sheathing: 1/2" Plywood Sheathing</t>
  </si>
  <si>
    <t>WOODEN STAIRS</t>
  </si>
  <si>
    <t>2" X 12" Stair Stringers</t>
  </si>
  <si>
    <t>3'-0" Wide Wooden Stairs With 11" Wide Treads And 7" High Risers</t>
  </si>
  <si>
    <t>RISERS</t>
  </si>
  <si>
    <t>3'-6" Wide Wooden Stairs With 11" Wide Treads And 7" High Risers</t>
  </si>
  <si>
    <t>4" Toe Kick</t>
  </si>
  <si>
    <t>WOOD TRIM</t>
  </si>
  <si>
    <t xml:space="preserve">2'-0" Deep Base Cabinetry </t>
  </si>
  <si>
    <t xml:space="preserve">1'-2" Deep Closet Cabinetry </t>
  </si>
  <si>
    <t xml:space="preserve">1'-0" Deep Wall Cabinetry </t>
  </si>
  <si>
    <t xml:space="preserve">1'-0" Deep Closet Cabinetry </t>
  </si>
  <si>
    <t>SHEET 2.1
SHEET 2.2</t>
  </si>
  <si>
    <t>SHEET 2.1
SHEET 5.1
SHEET 5.2
SHEET 5.3</t>
  </si>
  <si>
    <t>FINISH CARPENTRY/MILLWORK</t>
  </si>
  <si>
    <t>1 x 6 Fascia Trim At Balcony Eave</t>
  </si>
  <si>
    <t>Seemless Aluminum Gutter</t>
  </si>
  <si>
    <t>BALCONY GUTTER AND EAVE DETAIL</t>
  </si>
  <si>
    <t>Aluminum Downspout</t>
  </si>
  <si>
    <t xml:space="preserve">Prefinished Metal Gutter </t>
  </si>
  <si>
    <t>MAIN ROOF GUTTER AND EAVE DETAIL</t>
  </si>
  <si>
    <t>Fiberglass Blanket Insulation R30</t>
  </si>
  <si>
    <t>Z-Girt</t>
  </si>
  <si>
    <t>Use Closure Strip W/ Tube Caulking To Water Proof @ Building</t>
  </si>
  <si>
    <t>Final Weather Proofing</t>
  </si>
  <si>
    <t>20 Ga Metal R-Panel Roofing</t>
  </si>
  <si>
    <t>SHEET 5.1
SHEET 5.2
SHEET 5.3</t>
  </si>
  <si>
    <t>Tag: 6, Size: 12'-0" X 4'-0", Alum Farme Window W/ 1/4" Low 'E' Glass &amp; Tempered Glass</t>
  </si>
  <si>
    <t>Tag: 5, Size: 4'-0" X 4'-0", Alum Farme Window W/ 1/4" Low 'E' Glass &amp; Tempered Glass</t>
  </si>
  <si>
    <t>Tag: 4, Size: 3'-0" X 6'-0", Alum Farme Window W/ 1/4" Low 'E' Glass &amp; Tempered Glass</t>
  </si>
  <si>
    <t>Tag: 3, Size: 3'-0" X 6'-0", Alum Farme Window W/ 1/4" Low 'E' Glass &amp; Tempered Glass</t>
  </si>
  <si>
    <t>Tag: 2, Size: 5'-0" X 6'-6", Alum Farme Window W/ 1/4" Low 'E' Glass &amp; Tempered Glass</t>
  </si>
  <si>
    <t>Tag: 1, Size: 2'-6" X 6'-6", Alum Farme Window W/ 1/4" Low 'E' Glass &amp; Tempered Glass</t>
  </si>
  <si>
    <t>Alum Threshold</t>
  </si>
  <si>
    <t>Closer/ Alum Frame Hinges</t>
  </si>
  <si>
    <t>Lockset (Deadbolt) From Ext</t>
  </si>
  <si>
    <t>Panic Hardware</t>
  </si>
  <si>
    <t>SET 4</t>
  </si>
  <si>
    <t>EXTERIOR HARDWARE SET</t>
  </si>
  <si>
    <t>Floor Stop</t>
  </si>
  <si>
    <t>Butt Hinges</t>
  </si>
  <si>
    <t>Wood Frame</t>
  </si>
  <si>
    <t>W/ Passage Lockset</t>
  </si>
  <si>
    <t>Lever Set</t>
  </si>
  <si>
    <t>SET 3</t>
  </si>
  <si>
    <t>W/ Keyed Lockset</t>
  </si>
  <si>
    <t>SET 2</t>
  </si>
  <si>
    <t>W/ Keyed Lockset And Deadbolt</t>
  </si>
  <si>
    <t>SET 1</t>
  </si>
  <si>
    <t>INTERIOR HARDWARE SET</t>
  </si>
  <si>
    <t>12'-0" X 10'-0" O.H Stl Garage Door</t>
  </si>
  <si>
    <t>Door No#H4 Ex, 10'-4" X 8'-8", Metal Door W/ Transit W/ Glass Lite W/ Closure</t>
  </si>
  <si>
    <t>Door No#G4 Ex, 6'-0" X 8'-8", Metal Door W/ Transit W/ Glass Lite W/ Closure</t>
  </si>
  <si>
    <t>Door No#F4 Ex, 3'-0" X 8'-8", Metal Door W/ Transit W/ Glass Lite W/ Closure</t>
  </si>
  <si>
    <t>Door No#E3, 4'-0" X 6'-8", Solid Core Panel Wood Door</t>
  </si>
  <si>
    <t>Door No#D1, 5'-4" X 6'-8", Solid Core Wood Door W/ Glass Lite</t>
  </si>
  <si>
    <t>Door No#C3, 2'-0" X 6'-8", Solid Core Panel Wood Door</t>
  </si>
  <si>
    <t>Door No#B2, 2'-6" X 6'-8", Solid Core Panel Wood Door</t>
  </si>
  <si>
    <t>Door No#A3, 3'-0" X 6'-8", Solid Core Panel Wood Door</t>
  </si>
  <si>
    <t>SHEET 2.1
SHEET 2.2
SHEET 4.1
SHEET 4.2</t>
  </si>
  <si>
    <t>Paint On 10'-4" X 8'-8" Exterior Door</t>
  </si>
  <si>
    <t>Paint On 6'-0" X 8'-8" Exterior Door</t>
  </si>
  <si>
    <t>Paint On 3'-0" X 8'-8" Exterior Door</t>
  </si>
  <si>
    <t>Paint On 4'-0" X 6'-8" Interior Door</t>
  </si>
  <si>
    <t>Paint On 5'-4" X 6'-8" Interior Door</t>
  </si>
  <si>
    <t>Paint On 2'-0" X 6'-8" Interior Door</t>
  </si>
  <si>
    <t>Paint On 2'-6" X 6'-8" Interior Door</t>
  </si>
  <si>
    <t>Paint On 3'-0" X 6'-8" Interior Door</t>
  </si>
  <si>
    <t>Pt, Interior Wall Paint, Manufacturer: Sherwin Williams</t>
  </si>
  <si>
    <t>PAINTS AND COATINGS</t>
  </si>
  <si>
    <t>Wall Tiles @ Washroom</t>
  </si>
  <si>
    <t>TILING</t>
  </si>
  <si>
    <t>Stone Veneer With Brick Rowlock</t>
  </si>
  <si>
    <t>Rake Trim</t>
  </si>
  <si>
    <t>Metal Trim</t>
  </si>
  <si>
    <t>Metal Siding</t>
  </si>
  <si>
    <t>1 x 6 Cedar Trim At Column Header</t>
  </si>
  <si>
    <t>1 x 4 Cedar Trim At Column Base</t>
  </si>
  <si>
    <t>1 x 4 Cedar Trim</t>
  </si>
  <si>
    <t>Brick Veneer</t>
  </si>
  <si>
    <t>EXTERIOR WALL FINISHES</t>
  </si>
  <si>
    <t xml:space="preserve">Wood </t>
  </si>
  <si>
    <t xml:space="preserve">Tile Base </t>
  </si>
  <si>
    <t>Rubber @ Stair Area</t>
  </si>
  <si>
    <t>Transition From Wood Floor To Sealed Concrete</t>
  </si>
  <si>
    <t>Transition From Wood Floor To Bath Floor</t>
  </si>
  <si>
    <t>FLOOR TRANSITION</t>
  </si>
  <si>
    <t>Balcony Floor</t>
  </si>
  <si>
    <t>Stair Floor</t>
  </si>
  <si>
    <t>Washroom Floor Tile @ Bathroom</t>
  </si>
  <si>
    <t>Wood Flooring</t>
  </si>
  <si>
    <t>Sealed Concrete</t>
  </si>
  <si>
    <t>Cover Patio</t>
  </si>
  <si>
    <t>T&amp;G Ceiling Finiish</t>
  </si>
  <si>
    <t>(1) Layer Of 5/8" Type X Gypsum Wall Board Ceiling Soffit</t>
  </si>
  <si>
    <t>(1) Layer Of 5/8" Type X Moisture Resistant Gypsum Wall Board Ceiling</t>
  </si>
  <si>
    <t>(1) Layer Of 5/8" Type X Gypsum Wall Board Ceiling</t>
  </si>
  <si>
    <t>Acoustical Sealants/Caulking</t>
  </si>
  <si>
    <t>3 1/2" Wood Studs @ 16" O.C. W/ 2-Top And 1-Bottom Runner (Wall Lf= 16.92)</t>
  </si>
  <si>
    <t>(1) Layer Of 5/8" Gypsum Wall Board Ceiling</t>
  </si>
  <si>
    <t>WALL TYPE: 4" INTERIOR KNEEWALL</t>
  </si>
  <si>
    <t>4" Batt Insulation R13</t>
  </si>
  <si>
    <t>Z Girt</t>
  </si>
  <si>
    <t>(1) Layer Of 1/2" Exterior Gypsum Sheathing Board On One Side</t>
  </si>
  <si>
    <t>WALL TYPE: 6" Z GIRT</t>
  </si>
  <si>
    <t>6" Batt Insulation R19</t>
  </si>
  <si>
    <t>3 1/2" Wood Studs @ 16" O.C. W/ 2-Top And 1-Bottom Runner (Wall Lf= 121.64)</t>
  </si>
  <si>
    <t>(1) Layer Of 1/2" Type X Cementitious Backer Sheet Rock Board @ Wet Areas Behind Tiles</t>
  </si>
  <si>
    <t>(1) Layer Of 1/2" Type X Moisture Resistant Sheet Rock Board @ Wet Areas</t>
  </si>
  <si>
    <t>(1) Layer Of 1/2" Type X Sheet Rock On Both Side</t>
  </si>
  <si>
    <t>WALL TYPE: 4" INTERIOR PARTITION WALL</t>
  </si>
  <si>
    <t>5 1/2" Wood Studs @ 16" O.C. W/ 2-Top And 1-Bottom Runner (Wall Lf= )</t>
  </si>
  <si>
    <t>WALL TYPE: 6" INTERIOR PARTITION WALL</t>
  </si>
  <si>
    <t>1X2 Wood Strip @ 24" O.C. W/ 2-Top And 1-Bottom Runner (Wall Lf= 1.5)</t>
  </si>
  <si>
    <t>2X4 Wood Strip @ 24" O.C. W/ 2-Top And 1-Bottom Runner (Wall Lf= 11.88)</t>
  </si>
  <si>
    <t>2X6 Wood Strip @ 24" O.C. W/ 2-Top And 1-Bottom Runner (Wall Lf= .85)</t>
  </si>
  <si>
    <t>2X6 Wood Studs @ 24" O.C. W/ 2-Top And 1-Bottom Runner (Wall Lf= 133.38)</t>
  </si>
  <si>
    <t>(1) Layer Of 5/8" Type X Cementitious Backer Board @ Wet Areas Behind Tiles</t>
  </si>
  <si>
    <t>(1) Layer Of 5/8" Type X Moisture Resistant Gypsum Wall Board @ Wet Areas</t>
  </si>
  <si>
    <t>(1) Layer Of 5/8" Type X Gypsum Wall Board On One Side</t>
  </si>
  <si>
    <t>WALL TYPE: 6" EXTERIOR PARTITION WALL</t>
  </si>
  <si>
    <t>SHEET 2.1
SHEET 2.2
SHEET 3.1
SHEET 3.2
SHEET 4.1
SHEET 4.2
SHEET 5.1
SHEET 5.2
SHEET 5.3
SHEET 5.4
SHEET 5.5
SHEET 5.6
SHEET 5.7
SHEET 5.8
SHEET 5.9</t>
  </si>
  <si>
    <t>Paint On 12'-0" X 10'-0" Exterior Door</t>
  </si>
  <si>
    <t xml:space="preserve">Wall Mirror </t>
  </si>
  <si>
    <t xml:space="preserve">Towel Hanger </t>
  </si>
  <si>
    <t xml:space="preserve">Tissue Paper Holder </t>
  </si>
  <si>
    <t xml:space="preserve">Soap Dispenser </t>
  </si>
  <si>
    <t xml:space="preserve">18" Grab Bar </t>
  </si>
  <si>
    <t>Electric Gas Fire Place</t>
  </si>
  <si>
    <t xml:space="preserve">Refrigerator </t>
  </si>
  <si>
    <t xml:space="preserve">Gas Range </t>
  </si>
  <si>
    <t xml:space="preserve">3'-6" Guardrail (Painted 1 1/2" Galv.Metal Stair And Landing Guardrail)  </t>
  </si>
  <si>
    <t xml:space="preserve">3'-0" High Railing </t>
  </si>
  <si>
    <t>2'-10" High 1 1/2" O.D Oak Handrail W/ Polished Brass Handrail Bracket</t>
  </si>
  <si>
    <t>2'-10" Handrail (Painted 1 1/2" Galv.Metal Stair And Landing Handrail) W/ 1/2" Dia Steel Welded Support Bracket</t>
  </si>
  <si>
    <t>Memon Family New Barn W/ Residence</t>
  </si>
  <si>
    <t>5407 Meadow Road Sugar Land, Texas 77479</t>
  </si>
  <si>
    <t>Water Closet With Flush Valve</t>
  </si>
  <si>
    <t>Urinal</t>
  </si>
  <si>
    <t>Shower Enclouser With Shower Head And Drain</t>
  </si>
  <si>
    <t>Lavatory With Faucet</t>
  </si>
  <si>
    <t>Hose Bibb</t>
  </si>
  <si>
    <t>Floor Drain</t>
  </si>
  <si>
    <t>Double Bowl Kitchen Sink With Faucet</t>
  </si>
  <si>
    <t>Double Bowl Kicthen Sink With Faucet</t>
  </si>
  <si>
    <t>Cleanout</t>
  </si>
  <si>
    <t>Water Heater</t>
  </si>
  <si>
    <t>PLUMBING EQUIPMENT &amp; DEVICES</t>
  </si>
  <si>
    <t>3/4" Dia Shut Off Valve</t>
  </si>
  <si>
    <t>DOMESTIC WATER</t>
  </si>
  <si>
    <t>4" X 4" X 2' Dia Y-Jnt, 90*</t>
  </si>
  <si>
    <t>4" X 4" X 2' Dia Y-Jnt</t>
  </si>
  <si>
    <t>4" X 2' X 4" Dia Ycom-Jnt</t>
  </si>
  <si>
    <t>4" Dia Ycom-Jnt</t>
  </si>
  <si>
    <t>4" Dia P-Trap</t>
  </si>
  <si>
    <t>4' Dia Ycom-Jnt</t>
  </si>
  <si>
    <t>4' Dia L-Jnt, 45*</t>
  </si>
  <si>
    <t>2" X 2" X 3" Dia Ycom-Jnt</t>
  </si>
  <si>
    <t>2" X 2" 1-1/4" Dia T-Jnt</t>
  </si>
  <si>
    <t>2" Dia Ycom-Jnt</t>
  </si>
  <si>
    <t>2" Dia T-Jnt</t>
  </si>
  <si>
    <t>2" Dia P-Trap</t>
  </si>
  <si>
    <t>2" Dia L-Jnt, 45*</t>
  </si>
  <si>
    <t>2" Dia L-Jnt</t>
  </si>
  <si>
    <t>1-1/4" X 2" X 2" Dia T-Jnt</t>
  </si>
  <si>
    <t>1-1/4" Dia L-Jnt</t>
  </si>
  <si>
    <t>1/2' Dia L-Jnt</t>
  </si>
  <si>
    <t>SANITARY SEWER</t>
  </si>
  <si>
    <t>3/4" X 3/4" X 1/2" Dia T-Jnt</t>
  </si>
  <si>
    <t>3/4" X 3/4" X 1" Dia T-Jnt</t>
  </si>
  <si>
    <t>3/4" X 1/2" X 1/2" Dia T-Jnt</t>
  </si>
  <si>
    <t>3/4" Dia Union</t>
  </si>
  <si>
    <t>3/4" Dia T-Jnt</t>
  </si>
  <si>
    <t>3/4" Dia L-Jnt</t>
  </si>
  <si>
    <t>1-1/4" X 3/4" X 1" Dia T-Jnt</t>
  </si>
  <si>
    <t>1/2"X 1/2" X 3/4" Dia T-Jnt</t>
  </si>
  <si>
    <t>1/2" Dia T-Jnt</t>
  </si>
  <si>
    <t>1/2" Dia L-Jnt</t>
  </si>
  <si>
    <t>PLUMBING JOINTS</t>
  </si>
  <si>
    <t>4" Dia Waste Pipe</t>
  </si>
  <si>
    <t>3" Dia Waste Pipe</t>
  </si>
  <si>
    <t>2" Dia Vent Pipe</t>
  </si>
  <si>
    <t>2" Dia Waste Pipe</t>
  </si>
  <si>
    <t>1-1/4" Dia Vent Pipe</t>
  </si>
  <si>
    <t>3/4" Dia Waste Pipe</t>
  </si>
  <si>
    <t>1/2" Dia Waste Pipe</t>
  </si>
  <si>
    <t>3/4" Dia Hot Water</t>
  </si>
  <si>
    <t>3/4" Dia Cold Water</t>
  </si>
  <si>
    <t>1-1/4" Dia Cold Water</t>
  </si>
  <si>
    <t>1/2" Dia Hot Water</t>
  </si>
  <si>
    <t>1/2" Dia Cold Water</t>
  </si>
  <si>
    <t>1" Dia Cold Water</t>
  </si>
  <si>
    <t>PLUMBING PIPING</t>
  </si>
  <si>
    <t>Backdraft Damper</t>
  </si>
  <si>
    <t>DAMPERS</t>
  </si>
  <si>
    <t>Rain Cap, Wall Mounted</t>
  </si>
  <si>
    <t>Programmable Thermostat, Furnish &amp; Install</t>
  </si>
  <si>
    <t>Flexible Connection To Ac Outlet</t>
  </si>
  <si>
    <t>DEVICES</t>
  </si>
  <si>
    <t>Return Air Plenum, Transparent</t>
  </si>
  <si>
    <t>24" X 24" X 12" Deep Return Air Plenum</t>
  </si>
  <si>
    <t>10" Deep Return Air Plenum</t>
  </si>
  <si>
    <t>RETURN AIR PLENUMS</t>
  </si>
  <si>
    <t>Supply Air Plenum</t>
  </si>
  <si>
    <t>SUPPLY AIR PLENUMS</t>
  </si>
  <si>
    <t>PLENUMS</t>
  </si>
  <si>
    <t>Exhaust Fan, Manufacturer: Acme, Model No: Vq-80, 68 Cfm</t>
  </si>
  <si>
    <t>Make-Up Air Fan, Manufacturer: Acme, Model No: Vq-80, 68 Cfm</t>
  </si>
  <si>
    <t>FANS</t>
  </si>
  <si>
    <t>Fcu-4, Fan Coil Unit</t>
  </si>
  <si>
    <t>Fcu-3, Fan Coil Unit</t>
  </si>
  <si>
    <t>Fcu-2, Fan Coil Unit</t>
  </si>
  <si>
    <t>Fcu-1, Fan Coil Unit</t>
  </si>
  <si>
    <t>Ahu-4, Air Handling Unit, Manufacturer: Carrier, Model No: Fx4Dnf061010, 1700 Cfm</t>
  </si>
  <si>
    <t>Ahu-3, Air Handling Unit, Manufacturer: Carrier, Model No: Fx4Dnf061015, 1920 Cfm</t>
  </si>
  <si>
    <t>Ahu-2, Air Handling Unit, Manufacturer: Carrier, Model No: Fx4Dnf061015, 1920 Cfm</t>
  </si>
  <si>
    <t>Ahu-1, Air Handling Unit, Manufacturer: Carrier, Model No: Fx4Dnf037010, 1150 Cfm</t>
  </si>
  <si>
    <t>Accu-3, Air Cooled Condensing Unit, Manufacturer: Carrier, Model No: 24Abc660W0030, 5 Ton</t>
  </si>
  <si>
    <t>Accu-2, Air Cooled Condensing Unit, Manufacturer: Carrier, Model No: 24Abc660W0030, 5 Ton</t>
  </si>
  <si>
    <t>Accu-1, Air Cooled Condensing Unit, Manufacturer: Carrier, Model No: 24Abc636W0030, 3 Ton</t>
  </si>
  <si>
    <t>Return Air Diffuser</t>
  </si>
  <si>
    <t>24" X 6" Return Air Grille</t>
  </si>
  <si>
    <t>RETURN AIR GRILLES</t>
  </si>
  <si>
    <t>9" Dia Nk Supply Air Grille, 250 Cfm</t>
  </si>
  <si>
    <t>9" Dia Nk Supply Air Grille, 220 Cfm</t>
  </si>
  <si>
    <t>9" Dia Nk Supply Air Grille, 200 Cfm</t>
  </si>
  <si>
    <t>8" Dia Nk Supply Air Grille, 75 Cfm</t>
  </si>
  <si>
    <t>8" Dia Nk Supply Air Grille, 150 Cfm</t>
  </si>
  <si>
    <t>6" Dia Nk Supply Air Grille, 75 Cfm</t>
  </si>
  <si>
    <t>6" Dia Nk Supply Air Grille, 60 Cfm</t>
  </si>
  <si>
    <t>6" Dia Nk Supply Air Grille, 100 Cfm</t>
  </si>
  <si>
    <t>SUPPLY AIR GRILLES</t>
  </si>
  <si>
    <t>GRILLES</t>
  </si>
  <si>
    <t>10" X 8" Side Transition</t>
  </si>
  <si>
    <t>8" X 6" Side Transition</t>
  </si>
  <si>
    <t>SIDE TRANSITIONS</t>
  </si>
  <si>
    <t>12" X 8" To 10" X 8" Reducer</t>
  </si>
  <si>
    <t>10" X 8" To 8" X 8" Reducer</t>
  </si>
  <si>
    <t>10" X 8" To 8" X 6" Reducer</t>
  </si>
  <si>
    <t>10" X 8" To 8" X 4" Reducer</t>
  </si>
  <si>
    <t>18" To 16" Dia Reducer</t>
  </si>
  <si>
    <t>16" To 14" Dia Reducer</t>
  </si>
  <si>
    <t>REDUCERS</t>
  </si>
  <si>
    <t>DUCTWORK TRANSITIONS</t>
  </si>
  <si>
    <t>6" Dia Flexible Supply Air Duct</t>
  </si>
  <si>
    <t>FLEXIBLE DUCTWORK</t>
  </si>
  <si>
    <t>12" X 8" Rectangular Supply Air Duct</t>
  </si>
  <si>
    <t>10" X 8" Rectangular Supply Air Duct</t>
  </si>
  <si>
    <t>10" X 6" Rectangular Supply Air Duct</t>
  </si>
  <si>
    <t>8" X 8" Rectangular Supply Air Duct</t>
  </si>
  <si>
    <t>8" X 6" Rectangular Supply Air Duct</t>
  </si>
  <si>
    <t>8" X 4" Rectangular Supply Air Duct</t>
  </si>
  <si>
    <t>RECTANGULAR DUCTWORK</t>
  </si>
  <si>
    <t>18" Dia Round Supply Air Duct</t>
  </si>
  <si>
    <t>16" Dia Round Supply Air Duct</t>
  </si>
  <si>
    <t>14" Dia Round Supply Air Duct</t>
  </si>
  <si>
    <t>ROUND DUCTWORK</t>
  </si>
  <si>
    <t>Utility Meter</t>
  </si>
  <si>
    <t>ELETRIC DISTRIBUTION</t>
  </si>
  <si>
    <t>2P, 60A Circuit Breaker</t>
  </si>
  <si>
    <t>2P, 50A Circuit Breaker</t>
  </si>
  <si>
    <t>Panel B: 120/240V, 1Ph, 3-Wire, 225A Mlo</t>
  </si>
  <si>
    <t>1P, 20A Circuit Breaker</t>
  </si>
  <si>
    <t>Panel A: 120/240V, 1Ph, 3-Wire, 225A Mlo</t>
  </si>
  <si>
    <t>PANELS AND CIRCUIT BREAKERS</t>
  </si>
  <si>
    <t>Disconnect Switch, 2P, 60A, Non-Fused, Weatherproof</t>
  </si>
  <si>
    <t>Disconnect Switch, 2P, 200A, Weatherproof</t>
  </si>
  <si>
    <t>DISCONNECT SWITCHES</t>
  </si>
  <si>
    <t>Motion Detector</t>
  </si>
  <si>
    <t>Vanity Light Fixture</t>
  </si>
  <si>
    <t>Hood Light Fixture</t>
  </si>
  <si>
    <t>Exterior Light Fixture</t>
  </si>
  <si>
    <t>8" Dia Ceiling Recessed Light Fixture</t>
  </si>
  <si>
    <t>1' X 4' Light Fixture With Junction Box</t>
  </si>
  <si>
    <t>LIGHTING FIXTURE</t>
  </si>
  <si>
    <t>Duplex Receptacle, Ground Fault Circuit Interrupter, Weatherproof</t>
  </si>
  <si>
    <t>Duplex Receptacle, Ground Fault Circuit Interrupter</t>
  </si>
  <si>
    <t>6" X 6" X 4' Wiring Gutter</t>
  </si>
  <si>
    <t>Electric Ground</t>
  </si>
  <si>
    <t>5/8" X 10' Grounding Rod</t>
  </si>
  <si>
    <t>1#1/0 Cu Wire Grounding</t>
  </si>
  <si>
    <t>GROUNDING</t>
  </si>
  <si>
    <t>3#3/0 Thw, 1#6 Thw Gnd, Wire From Panel A To Main Disconnect Switch, 2"C</t>
  </si>
  <si>
    <t>2#500 Mcm Thw, 1#6 Gnd, 1#3/0 Neautral Wire To Meter (Assumed Length), 3"</t>
  </si>
  <si>
    <t>2#3/0 Thw, 1#6 Thw Gnd, 1#6 Thw Neautral Wire From Panel B To Main Disconnect Switch, 2"C</t>
  </si>
  <si>
    <t>FEEDERS</t>
  </si>
  <si>
    <t>2#8, 1#10 Gnd Cu Wire Service For Accu-3</t>
  </si>
  <si>
    <t>2#6, 1#10 Gnd Cu Wire  Service For Accu-2</t>
  </si>
  <si>
    <t>2#6, 1#10 Gnd Cu Wire  Service For Accu-1</t>
  </si>
  <si>
    <t>SERVICES</t>
  </si>
  <si>
    <t>3" 1-H Strap - Emt - Steel</t>
  </si>
  <si>
    <t>3" Coupling Ss Stl - Emt</t>
  </si>
  <si>
    <t>3" Conn Ss Stl - Emt</t>
  </si>
  <si>
    <t>3" Emt Conduit With Pull String</t>
  </si>
  <si>
    <t>2" 1-H Strap - Emt - Steel</t>
  </si>
  <si>
    <t>2" Coupling Ss Stl - Emt</t>
  </si>
  <si>
    <t>2" Conn Ss Stl - Emt</t>
  </si>
  <si>
    <t>2" Emt Conduit</t>
  </si>
  <si>
    <t>1" 1-H Strap - Emt - Steel</t>
  </si>
  <si>
    <t>1" Coupling Ss Stl - Emt</t>
  </si>
  <si>
    <t>1" Conn Ss Stl - Emt</t>
  </si>
  <si>
    <t>1" Emt Conduit</t>
  </si>
  <si>
    <t>#10 X 1 P/H SELF-TAP SCREW</t>
  </si>
  <si>
    <t>#8 TO #10 X 7/8 PLAS ANCHOR (3/16)</t>
  </si>
  <si>
    <t>4" SQ BLANK COVER</t>
  </si>
  <si>
    <t>4X1 1/2" SQ BOX COMB KO</t>
  </si>
  <si>
    <t>1/2" 1-H STRAP - EMT - STEEL</t>
  </si>
  <si>
    <t>1/2" COUPLING SS STL - EMT</t>
  </si>
  <si>
    <t>1/2" CONN SS STL - EMT</t>
  </si>
  <si>
    <t>DESCRIPTION OF WORK</t>
  </si>
  <si>
    <t>TRADE COST</t>
  </si>
  <si>
    <t>General Conditions</t>
  </si>
  <si>
    <t>Project Management</t>
  </si>
  <si>
    <t>Documentation &amp; Fee</t>
  </si>
  <si>
    <t>Temporary Facilities</t>
  </si>
  <si>
    <t>Concrete</t>
  </si>
  <si>
    <t>Metals</t>
  </si>
  <si>
    <t>Wood, Plastics &amp; Composites</t>
  </si>
  <si>
    <t>Thermal &amp; Moisture Protection</t>
  </si>
  <si>
    <t>Openings</t>
  </si>
  <si>
    <t>Finishes</t>
  </si>
  <si>
    <t>Specialties</t>
  </si>
  <si>
    <t>Equipment</t>
  </si>
  <si>
    <t>Furnishings</t>
  </si>
  <si>
    <t>Plumbing</t>
  </si>
  <si>
    <t>Mechanical &amp; HVAC</t>
  </si>
  <si>
    <t>Electrical</t>
  </si>
  <si>
    <t>SUB-TOTAL</t>
  </si>
  <si>
    <t>Contractor's O&amp;P</t>
  </si>
  <si>
    <t>TOTAL BID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</si>
</sst>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&quot;$&quot;#,##0"/>
    <numFmt numFmtId="169" formatCode="_(&quot;$&quot;* #,##0_);_(&quot;$&quot;* \(#,##0\);_(&quot;$&quot;* &quot;-&quot;?_);_(@_)"/>
    <numFmt numFmtId="170" formatCode="_(&quot;$&quot;* #,##0.0_);_(&quot;$&quot;* \(#,##0.0\);_(&quot;$&quot;* &quot;-&quot;??_);_(@_)"/>
    <numFmt numFmtId="171" formatCode="_-[$$-409]* #,##0.00_ ;_-[$$-409]* \-#,##0.00\ ;_-[$$-409]* &quot;-&quot;??_ ;_-@_ "/>
    <numFmt numFmtId="172" formatCode="0.0"/>
    <numFmt numFmtId="173" formatCode="[$-F800]dddd\,\ mmmm\ dd\,\ yyyy"/>
    <numFmt numFmtId="174" formatCode="0.0%"/>
    <numFmt numFmtId="175" formatCode="_(&quot;$&quot;* #,##0_);_(&quot;$&quot;* \(#,##0\);_(&quot;$&quot;* &quot;-&quot;??_);_(@_)"/>
  </numFmts>
  <fonts count="65" x14ac:knownFonts="1">
    <font>
      <sz val="12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Arial"/>
      <family val="2"/>
    </font>
    <font>
      <sz val="10"/>
      <name val="Arial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indexed="9"/>
      <name val="Calibri"/>
      <family val="2"/>
      <scheme val="minor"/>
    </font>
    <font>
      <u/>
      <sz val="12"/>
      <name val="Calibri"/>
      <family val="2"/>
      <scheme val="minor"/>
    </font>
    <font>
      <b/>
      <sz val="12"/>
      <color indexed="63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 tint="-0.34998626667073579"/>
      <name val="Calibri"/>
      <family val="2"/>
      <scheme val="minor"/>
    </font>
    <font>
      <u/>
      <sz val="12"/>
      <color theme="0" tint="-0.34998626667073579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0"/>
      <color theme="1"/>
      <name val="Times New Roman"/>
      <family val="1"/>
    </font>
    <font>
      <b/>
      <sz val="14"/>
      <color theme="1"/>
      <name val="Calibri"/>
      <family val="2"/>
      <scheme val="minor"/>
    </font>
    <font>
      <sz val="12"/>
      <name val="Arial"/>
      <family val="2"/>
    </font>
    <font>
      <b/>
      <sz val="10"/>
      <name val="Arial"/>
      <family val="2"/>
    </font>
    <font>
      <b/>
      <sz val="12"/>
      <name val="Adobe Fan Heiti Std B"/>
      <family val="2"/>
      <charset val="128"/>
    </font>
    <font>
      <b/>
      <sz val="16"/>
      <name val="Adobe Fan Heiti Std B"/>
      <family val="2"/>
      <charset val="128"/>
    </font>
    <font>
      <b/>
      <sz val="12"/>
      <name val="Arial"/>
      <family val="2"/>
    </font>
  </fonts>
  <fills count="5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59999389629810485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4">
    <xf numFmtId="0" fontId="0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1" applyNumberFormat="0" applyAlignment="0" applyProtection="0"/>
    <xf numFmtId="0" fontId="16" fillId="21" borderId="2" applyNumberFormat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7" borderId="1" applyNumberFormat="0" applyAlignment="0" applyProtection="0"/>
    <xf numFmtId="0" fontId="23" fillId="0" borderId="6" applyNumberFormat="0" applyFill="0" applyAlignment="0" applyProtection="0"/>
    <xf numFmtId="0" fontId="24" fillId="22" borderId="0" applyNumberFormat="0" applyBorder="0" applyAlignment="0" applyProtection="0"/>
    <xf numFmtId="0" fontId="11" fillId="0" borderId="0"/>
    <xf numFmtId="0" fontId="11" fillId="23" borderId="7" applyNumberFormat="0" applyFont="0" applyAlignment="0" applyProtection="0"/>
    <xf numFmtId="0" fontId="25" fillId="20" borderId="8" applyNumberFormat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10" fillId="0" borderId="0"/>
    <xf numFmtId="0" fontId="29" fillId="0" borderId="0"/>
    <xf numFmtId="0" fontId="11" fillId="0" borderId="0"/>
    <xf numFmtId="167" fontId="29" fillId="0" borderId="0" applyFont="0" applyFill="0" applyBorder="0" applyAlignment="0" applyProtection="0"/>
    <xf numFmtId="0" fontId="30" fillId="0" borderId="0"/>
    <xf numFmtId="167" fontId="11" fillId="0" borderId="0" applyFont="0" applyFill="0" applyBorder="0" applyAlignment="0" applyProtection="0"/>
    <xf numFmtId="0" fontId="11" fillId="0" borderId="0"/>
    <xf numFmtId="166" fontId="30" fillId="0" borderId="0" applyFont="0" applyFill="0" applyBorder="0" applyAlignment="0" applyProtection="0"/>
    <xf numFmtId="0" fontId="9" fillId="0" borderId="0"/>
    <xf numFmtId="0" fontId="11" fillId="0" borderId="0"/>
    <xf numFmtId="0" fontId="9" fillId="0" borderId="0"/>
    <xf numFmtId="0" fontId="8" fillId="0" borderId="0"/>
    <xf numFmtId="0" fontId="7" fillId="0" borderId="0"/>
    <xf numFmtId="0" fontId="41" fillId="0" borderId="0" applyNumberFormat="0" applyFill="0" applyBorder="0" applyAlignment="0" applyProtection="0"/>
    <xf numFmtId="0" fontId="42" fillId="0" borderId="14" applyNumberFormat="0" applyFill="0" applyAlignment="0" applyProtection="0"/>
    <xf numFmtId="0" fontId="43" fillId="0" borderId="15" applyNumberFormat="0" applyFill="0" applyAlignment="0" applyProtection="0"/>
    <xf numFmtId="0" fontId="44" fillId="0" borderId="16" applyNumberFormat="0" applyFill="0" applyAlignment="0" applyProtection="0"/>
    <xf numFmtId="0" fontId="44" fillId="0" borderId="0" applyNumberFormat="0" applyFill="0" applyBorder="0" applyAlignment="0" applyProtection="0"/>
    <xf numFmtId="0" fontId="45" fillId="26" borderId="0" applyNumberFormat="0" applyBorder="0" applyAlignment="0" applyProtection="0"/>
    <xf numFmtId="0" fontId="46" fillId="27" borderId="0" applyNumberFormat="0" applyBorder="0" applyAlignment="0" applyProtection="0"/>
    <xf numFmtId="0" fontId="47" fillId="28" borderId="0" applyNumberFormat="0" applyBorder="0" applyAlignment="0" applyProtection="0"/>
    <xf numFmtId="0" fontId="48" fillId="29" borderId="17" applyNumberFormat="0" applyAlignment="0" applyProtection="0"/>
    <xf numFmtId="0" fontId="49" fillId="30" borderId="18" applyNumberFormat="0" applyAlignment="0" applyProtection="0"/>
    <xf numFmtId="0" fontId="50" fillId="30" borderId="17" applyNumberFormat="0" applyAlignment="0" applyProtection="0"/>
    <xf numFmtId="0" fontId="51" fillId="0" borderId="19" applyNumberFormat="0" applyFill="0" applyAlignment="0" applyProtection="0"/>
    <xf numFmtId="0" fontId="52" fillId="31" borderId="20" applyNumberFormat="0" applyAlignment="0" applyProtection="0"/>
    <xf numFmtId="0" fontId="53" fillId="0" borderId="0" applyNumberFormat="0" applyFill="0" applyBorder="0" applyAlignment="0" applyProtection="0"/>
    <xf numFmtId="0" fontId="7" fillId="32" borderId="21" applyNumberFormat="0" applyFont="0" applyAlignment="0" applyProtection="0"/>
    <xf numFmtId="0" fontId="54" fillId="0" borderId="0" applyNumberFormat="0" applyFill="0" applyBorder="0" applyAlignment="0" applyProtection="0"/>
    <xf numFmtId="0" fontId="55" fillId="0" borderId="22" applyNumberFormat="0" applyFill="0" applyAlignment="0" applyProtection="0"/>
    <xf numFmtId="0" fontId="56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56" fillId="36" borderId="0" applyNumberFormat="0" applyBorder="0" applyAlignment="0" applyProtection="0"/>
    <xf numFmtId="0" fontId="56" fillId="37" borderId="0" applyNumberFormat="0" applyBorder="0" applyAlignment="0" applyProtection="0"/>
    <xf numFmtId="0" fontId="7" fillId="38" borderId="0" applyNumberFormat="0" applyBorder="0" applyAlignment="0" applyProtection="0"/>
    <xf numFmtId="0" fontId="7" fillId="39" borderId="0" applyNumberFormat="0" applyBorder="0" applyAlignment="0" applyProtection="0"/>
    <xf numFmtId="0" fontId="56" fillId="40" borderId="0" applyNumberFormat="0" applyBorder="0" applyAlignment="0" applyProtection="0"/>
    <xf numFmtId="0" fontId="56" fillId="41" borderId="0" applyNumberFormat="0" applyBorder="0" applyAlignment="0" applyProtection="0"/>
    <xf numFmtId="0" fontId="7" fillId="42" borderId="0" applyNumberFormat="0" applyBorder="0" applyAlignment="0" applyProtection="0"/>
    <xf numFmtId="0" fontId="7" fillId="43" borderId="0" applyNumberFormat="0" applyBorder="0" applyAlignment="0" applyProtection="0"/>
    <xf numFmtId="0" fontId="56" fillId="44" borderId="0" applyNumberFormat="0" applyBorder="0" applyAlignment="0" applyProtection="0"/>
    <xf numFmtId="0" fontId="56" fillId="45" borderId="0" applyNumberFormat="0" applyBorder="0" applyAlignment="0" applyProtection="0"/>
    <xf numFmtId="0" fontId="7" fillId="46" borderId="0" applyNumberFormat="0" applyBorder="0" applyAlignment="0" applyProtection="0"/>
    <xf numFmtId="0" fontId="7" fillId="47" borderId="0" applyNumberFormat="0" applyBorder="0" applyAlignment="0" applyProtection="0"/>
    <xf numFmtId="0" fontId="56" fillId="48" borderId="0" applyNumberFormat="0" applyBorder="0" applyAlignment="0" applyProtection="0"/>
    <xf numFmtId="0" fontId="56" fillId="49" borderId="0" applyNumberFormat="0" applyBorder="0" applyAlignment="0" applyProtection="0"/>
    <xf numFmtId="0" fontId="7" fillId="50" borderId="0" applyNumberFormat="0" applyBorder="0" applyAlignment="0" applyProtection="0"/>
    <xf numFmtId="0" fontId="7" fillId="51" borderId="0" applyNumberFormat="0" applyBorder="0" applyAlignment="0" applyProtection="0"/>
    <xf numFmtId="0" fontId="56" fillId="52" borderId="0" applyNumberFormat="0" applyBorder="0" applyAlignment="0" applyProtection="0"/>
    <xf numFmtId="0" fontId="56" fillId="53" borderId="0" applyNumberFormat="0" applyBorder="0" applyAlignment="0" applyProtection="0"/>
    <xf numFmtId="0" fontId="7" fillId="54" borderId="0" applyNumberFormat="0" applyBorder="0" applyAlignment="0" applyProtection="0"/>
    <xf numFmtId="0" fontId="7" fillId="55" borderId="0" applyNumberFormat="0" applyBorder="0" applyAlignment="0" applyProtection="0"/>
    <xf numFmtId="0" fontId="56" fillId="56" borderId="0" applyNumberFormat="0" applyBorder="0" applyAlignment="0" applyProtection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  <xf numFmtId="9" fontId="60" fillId="0" borderId="0" applyFont="0" applyFill="0" applyBorder="0" applyAlignment="0" applyProtection="0"/>
  </cellStyleXfs>
  <cellXfs count="140">
    <xf numFmtId="0" fontId="0" fillId="0" borderId="0" xfId="0"/>
    <xf numFmtId="0" fontId="31" fillId="0" borderId="0" xfId="0" applyFont="1" applyAlignment="1">
      <alignment vertical="top"/>
    </xf>
    <xf numFmtId="165" fontId="31" fillId="0" borderId="0" xfId="45" applyNumberFormat="1" applyFont="1" applyFill="1" applyAlignment="1">
      <alignment vertical="center"/>
    </xf>
    <xf numFmtId="0" fontId="31" fillId="0" borderId="0" xfId="45" applyFont="1" applyFill="1" applyAlignment="1">
      <alignment vertical="center"/>
    </xf>
    <xf numFmtId="0" fontId="34" fillId="0" borderId="0" xfId="0" applyFont="1" applyFill="1" applyAlignment="1">
      <alignment vertical="center"/>
    </xf>
    <xf numFmtId="0" fontId="33" fillId="0" borderId="0" xfId="0" applyFont="1" applyFill="1" applyAlignment="1">
      <alignment horizontal="center" vertical="center" wrapText="1"/>
    </xf>
    <xf numFmtId="0" fontId="31" fillId="0" borderId="0" xfId="0" applyFont="1" applyAlignment="1">
      <alignment horizontal="center" vertical="center"/>
    </xf>
    <xf numFmtId="2" fontId="31" fillId="0" borderId="0" xfId="0" applyNumberFormat="1" applyFont="1" applyAlignment="1">
      <alignment vertical="center" wrapText="1"/>
    </xf>
    <xf numFmtId="0" fontId="35" fillId="20" borderId="12" xfId="39" applyFont="1" applyBorder="1" applyAlignment="1">
      <alignment vertical="center"/>
    </xf>
    <xf numFmtId="164" fontId="35" fillId="20" borderId="10" xfId="39" applyNumberFormat="1" applyFont="1" applyBorder="1" applyAlignment="1">
      <alignment vertical="center"/>
    </xf>
    <xf numFmtId="2" fontId="31" fillId="0" borderId="0" xfId="0" applyNumberFormat="1" applyFont="1" applyAlignment="1">
      <alignment horizontal="center" vertical="center" wrapText="1"/>
    </xf>
    <xf numFmtId="168" fontId="31" fillId="0" borderId="0" xfId="0" applyNumberFormat="1" applyFont="1" applyAlignment="1">
      <alignment vertical="center"/>
    </xf>
    <xf numFmtId="9" fontId="31" fillId="0" borderId="0" xfId="0" applyNumberFormat="1" applyFont="1" applyBorder="1" applyAlignment="1">
      <alignment vertical="center"/>
    </xf>
    <xf numFmtId="170" fontId="31" fillId="0" borderId="0" xfId="0" applyNumberFormat="1" applyFont="1" applyBorder="1" applyAlignment="1">
      <alignment vertical="center"/>
    </xf>
    <xf numFmtId="0" fontId="37" fillId="0" borderId="0" xfId="0" applyFont="1" applyAlignment="1">
      <alignment vertical="top"/>
    </xf>
    <xf numFmtId="0" fontId="38" fillId="0" borderId="0" xfId="0" applyFont="1" applyFill="1" applyAlignment="1">
      <alignment vertical="center"/>
    </xf>
    <xf numFmtId="0" fontId="37" fillId="0" borderId="0" xfId="45" applyFont="1" applyFill="1" applyAlignment="1">
      <alignment vertical="center"/>
    </xf>
    <xf numFmtId="0" fontId="35" fillId="20" borderId="11" xfId="39" applyFont="1" applyBorder="1" applyAlignment="1">
      <alignment vertical="top"/>
    </xf>
    <xf numFmtId="0" fontId="32" fillId="0" borderId="0" xfId="0" applyFont="1" applyFill="1" applyBorder="1" applyAlignment="1">
      <alignment horizontal="justify" vertical="center"/>
    </xf>
    <xf numFmtId="1" fontId="32" fillId="0" borderId="0" xfId="0" applyNumberFormat="1" applyFont="1" applyFill="1" applyBorder="1" applyAlignment="1">
      <alignment horizontal="right" vertical="center"/>
    </xf>
    <xf numFmtId="9" fontId="32" fillId="0" borderId="0" xfId="0" applyNumberFormat="1" applyFont="1" applyBorder="1" applyAlignment="1">
      <alignment vertical="center"/>
    </xf>
    <xf numFmtId="0" fontId="32" fillId="0" borderId="0" xfId="0" applyFont="1" applyFill="1" applyBorder="1" applyAlignment="1">
      <alignment horizontal="center" vertical="center"/>
    </xf>
    <xf numFmtId="170" fontId="35" fillId="20" borderId="12" xfId="39" applyNumberFormat="1" applyFont="1" applyBorder="1" applyAlignment="1">
      <alignment vertical="center"/>
    </xf>
    <xf numFmtId="170" fontId="31" fillId="0" borderId="0" xfId="0" applyNumberFormat="1" applyFont="1" applyAlignment="1">
      <alignment vertical="center" wrapText="1"/>
    </xf>
    <xf numFmtId="171" fontId="31" fillId="0" borderId="0" xfId="45" applyNumberFormat="1" applyFont="1" applyFill="1" applyBorder="1" applyAlignment="1">
      <alignment vertical="center"/>
    </xf>
    <xf numFmtId="1" fontId="35" fillId="20" borderId="12" xfId="39" applyNumberFormat="1" applyFont="1" applyBorder="1" applyAlignment="1">
      <alignment vertical="center"/>
    </xf>
    <xf numFmtId="1" fontId="31" fillId="0" borderId="0" xfId="0" applyNumberFormat="1" applyFont="1" applyAlignment="1">
      <alignment horizontal="center" vertical="center" wrapText="1"/>
    </xf>
    <xf numFmtId="170" fontId="31" fillId="0" borderId="0" xfId="0" applyNumberFormat="1" applyFont="1" applyFill="1" applyBorder="1" applyAlignment="1">
      <alignment vertical="center"/>
    </xf>
    <xf numFmtId="0" fontId="35" fillId="20" borderId="12" xfId="39" applyFont="1" applyBorder="1" applyAlignment="1">
      <alignment horizontal="center" vertical="center"/>
    </xf>
    <xf numFmtId="165" fontId="32" fillId="0" borderId="0" xfId="0" applyNumberFormat="1" applyFont="1" applyFill="1" applyBorder="1" applyAlignment="1">
      <alignment horizontal="center" vertical="center"/>
    </xf>
    <xf numFmtId="165" fontId="31" fillId="0" borderId="0" xfId="0" applyNumberFormat="1" applyFont="1" applyFill="1" applyBorder="1" applyAlignment="1">
      <alignment horizontal="center" vertical="center"/>
    </xf>
    <xf numFmtId="0" fontId="35" fillId="20" borderId="25" xfId="39" applyFont="1" applyBorder="1" applyAlignment="1">
      <alignment vertical="top"/>
    </xf>
    <xf numFmtId="1" fontId="57" fillId="0" borderId="0" xfId="100" applyNumberFormat="1" applyFont="1" applyBorder="1" applyAlignment="1">
      <alignment horizontal="right" vertical="center"/>
    </xf>
    <xf numFmtId="165" fontId="31" fillId="0" borderId="0" xfId="0" applyNumberFormat="1" applyFont="1" applyBorder="1" applyAlignment="1">
      <alignment horizontal="center" vertical="center"/>
    </xf>
    <xf numFmtId="0" fontId="57" fillId="0" borderId="0" xfId="102" applyFont="1" applyBorder="1" applyAlignment="1">
      <alignment horizontal="center" vertical="center"/>
    </xf>
    <xf numFmtId="171" fontId="31" fillId="0" borderId="0" xfId="45" applyNumberFormat="1" applyFont="1" applyBorder="1" applyAlignment="1">
      <alignment vertical="center"/>
    </xf>
    <xf numFmtId="0" fontId="57" fillId="0" borderId="0" xfId="97" applyFont="1" applyBorder="1" applyAlignment="1">
      <alignment horizontal="center" vertical="center"/>
    </xf>
    <xf numFmtId="1" fontId="57" fillId="0" borderId="0" xfId="98" applyNumberFormat="1" applyFont="1" applyBorder="1" applyAlignment="1">
      <alignment horizontal="right" vertical="center"/>
    </xf>
    <xf numFmtId="0" fontId="57" fillId="0" borderId="0" xfId="102" applyFont="1" applyBorder="1" applyAlignment="1">
      <alignment wrapText="1"/>
    </xf>
    <xf numFmtId="0" fontId="40" fillId="0" borderId="26" xfId="41" applyFont="1" applyFill="1" applyBorder="1" applyAlignment="1">
      <alignment vertical="top" wrapText="1"/>
    </xf>
    <xf numFmtId="170" fontId="32" fillId="0" borderId="25" xfId="0" applyNumberFormat="1" applyFont="1" applyBorder="1" applyAlignment="1">
      <alignment vertical="center"/>
    </xf>
    <xf numFmtId="169" fontId="32" fillId="25" borderId="27" xfId="38" applyNumberFormat="1" applyFont="1" applyFill="1" applyBorder="1" applyAlignment="1" applyProtection="1">
      <alignment horizontal="left" vertical="center"/>
    </xf>
    <xf numFmtId="0" fontId="31" fillId="0" borderId="24" xfId="45" applyFont="1" applyFill="1" applyBorder="1" applyAlignment="1">
      <alignment vertical="center"/>
    </xf>
    <xf numFmtId="2" fontId="31" fillId="0" borderId="0" xfId="45" applyNumberFormat="1" applyFont="1" applyFill="1" applyBorder="1" applyAlignment="1">
      <alignment horizontal="center" vertical="center"/>
    </xf>
    <xf numFmtId="172" fontId="31" fillId="0" borderId="0" xfId="45" applyNumberFormat="1" applyFont="1" applyFill="1" applyBorder="1" applyAlignment="1">
      <alignment horizontal="center" vertical="center"/>
    </xf>
    <xf numFmtId="0" fontId="31" fillId="0" borderId="24" xfId="45" applyFont="1" applyFill="1" applyBorder="1" applyAlignment="1">
      <alignment horizontal="center" vertical="center"/>
    </xf>
    <xf numFmtId="1" fontId="36" fillId="24" borderId="28" xfId="34" applyNumberFormat="1" applyFont="1" applyFill="1" applyBorder="1" applyAlignment="1" applyProtection="1">
      <alignment horizontal="center" vertical="center" wrapText="1"/>
    </xf>
    <xf numFmtId="2" fontId="36" fillId="24" borderId="28" xfId="34" applyNumberFormat="1" applyFont="1" applyFill="1" applyBorder="1" applyAlignment="1" applyProtection="1">
      <alignment horizontal="center" vertical="center" wrapText="1"/>
    </xf>
    <xf numFmtId="0" fontId="36" fillId="24" borderId="28" xfId="34" applyFont="1" applyFill="1" applyBorder="1" applyAlignment="1" applyProtection="1">
      <alignment horizontal="center" vertical="center" wrapText="1"/>
    </xf>
    <xf numFmtId="170" fontId="36" fillId="24" borderId="28" xfId="34" applyNumberFormat="1" applyFont="1" applyFill="1" applyBorder="1" applyAlignment="1" applyProtection="1">
      <alignment horizontal="center" vertical="center" wrapText="1"/>
    </xf>
    <xf numFmtId="0" fontId="39" fillId="0" borderId="25" xfId="0" applyFont="1" applyBorder="1" applyAlignment="1">
      <alignment horizontal="center" vertical="center"/>
    </xf>
    <xf numFmtId="0" fontId="39" fillId="0" borderId="23" xfId="0" applyFont="1" applyBorder="1" applyAlignment="1">
      <alignment horizontal="center" vertical="center"/>
    </xf>
    <xf numFmtId="0" fontId="40" fillId="0" borderId="29" xfId="41" applyFont="1" applyFill="1" applyBorder="1" applyAlignment="1">
      <alignment horizontal="center" vertical="center"/>
    </xf>
    <xf numFmtId="171" fontId="32" fillId="0" borderId="25" xfId="45" applyNumberFormat="1" applyFont="1" applyFill="1" applyBorder="1" applyAlignment="1">
      <alignment vertical="center"/>
    </xf>
    <xf numFmtId="172" fontId="32" fillId="0" borderId="23" xfId="45" applyNumberFormat="1" applyFont="1" applyFill="1" applyBorder="1" applyAlignment="1">
      <alignment horizontal="center" vertical="center"/>
    </xf>
    <xf numFmtId="1" fontId="57" fillId="0" borderId="0" xfId="100" applyNumberFormat="1" applyFont="1" applyBorder="1" applyAlignment="1">
      <alignment horizontal="right" vertical="center" wrapText="1"/>
    </xf>
    <xf numFmtId="9" fontId="31" fillId="0" borderId="0" xfId="0" applyNumberFormat="1" applyFont="1" applyBorder="1" applyAlignment="1">
      <alignment vertical="center" wrapText="1"/>
    </xf>
    <xf numFmtId="165" fontId="31" fillId="0" borderId="0" xfId="0" applyNumberFormat="1" applyFont="1" applyBorder="1" applyAlignment="1">
      <alignment horizontal="center" vertical="center" wrapText="1"/>
    </xf>
    <xf numFmtId="0" fontId="57" fillId="0" borderId="0" xfId="102" applyFont="1" applyBorder="1" applyAlignment="1">
      <alignment horizontal="center" vertical="center" wrapText="1"/>
    </xf>
    <xf numFmtId="165" fontId="31" fillId="0" borderId="0" xfId="45" applyNumberFormat="1" applyFont="1" applyFill="1" applyAlignment="1">
      <alignment vertical="center" wrapText="1"/>
    </xf>
    <xf numFmtId="0" fontId="31" fillId="0" borderId="0" xfId="45" applyFont="1" applyFill="1" applyAlignment="1">
      <alignment vertical="center" wrapText="1"/>
    </xf>
    <xf numFmtId="0" fontId="37" fillId="0" borderId="0" xfId="45" applyFont="1" applyFill="1" applyAlignment="1">
      <alignment vertical="center" wrapText="1"/>
    </xf>
    <xf numFmtId="0" fontId="35" fillId="20" borderId="31" xfId="39" applyFont="1" applyBorder="1" applyAlignment="1">
      <alignment vertical="top"/>
    </xf>
    <xf numFmtId="1" fontId="40" fillId="0" borderId="33" xfId="41" applyNumberFormat="1" applyFont="1" applyFill="1" applyBorder="1" applyAlignment="1" applyProtection="1">
      <alignment horizontal="center" vertical="center"/>
    </xf>
    <xf numFmtId="168" fontId="40" fillId="0" borderId="33" xfId="41" applyNumberFormat="1" applyFont="1" applyFill="1" applyBorder="1" applyAlignment="1" applyProtection="1">
      <alignment horizontal="center" vertical="center"/>
    </xf>
    <xf numFmtId="0" fontId="40" fillId="0" borderId="33" xfId="41" applyFont="1" applyFill="1" applyBorder="1" applyAlignment="1">
      <alignment horizontal="center" vertical="center"/>
    </xf>
    <xf numFmtId="170" fontId="40" fillId="0" borderId="33" xfId="41" applyNumberFormat="1" applyFont="1" applyFill="1" applyBorder="1" applyAlignment="1">
      <alignment vertical="center"/>
    </xf>
    <xf numFmtId="174" fontId="40" fillId="0" borderId="33" xfId="103" applyNumberFormat="1" applyFont="1" applyFill="1" applyBorder="1" applyAlignment="1">
      <alignment horizontal="center" vertical="center"/>
    </xf>
    <xf numFmtId="175" fontId="40" fillId="0" borderId="33" xfId="41" applyNumberFormat="1" applyFont="1" applyFill="1" applyBorder="1" applyAlignment="1">
      <alignment horizontal="left" vertical="center"/>
    </xf>
    <xf numFmtId="9" fontId="40" fillId="0" borderId="33" xfId="103" applyFont="1" applyFill="1" applyBorder="1" applyAlignment="1">
      <alignment horizontal="center" vertical="center"/>
    </xf>
    <xf numFmtId="1" fontId="40" fillId="0" borderId="36" xfId="41" applyNumberFormat="1" applyFont="1" applyFill="1" applyBorder="1" applyAlignment="1" applyProtection="1">
      <alignment horizontal="center" vertical="center"/>
    </xf>
    <xf numFmtId="168" fontId="40" fillId="0" borderId="36" xfId="41" applyNumberFormat="1" applyFont="1" applyFill="1" applyBorder="1" applyAlignment="1" applyProtection="1">
      <alignment horizontal="center" vertical="center"/>
    </xf>
    <xf numFmtId="0" fontId="40" fillId="0" borderId="36" xfId="41" applyFont="1" applyFill="1" applyBorder="1" applyAlignment="1">
      <alignment horizontal="center" vertical="center"/>
    </xf>
    <xf numFmtId="170" fontId="40" fillId="0" borderId="36" xfId="41" applyNumberFormat="1" applyFont="1" applyFill="1" applyBorder="1" applyAlignment="1">
      <alignment vertical="center"/>
    </xf>
    <xf numFmtId="169" fontId="40" fillId="0" borderId="36" xfId="41" applyNumberFormat="1" applyFont="1" applyFill="1" applyBorder="1" applyAlignment="1">
      <alignment horizontal="left" vertical="center"/>
    </xf>
    <xf numFmtId="0" fontId="57" fillId="0" borderId="0" xfId="102" applyFont="1" applyBorder="1" applyAlignment="1"/>
    <xf numFmtId="170" fontId="31" fillId="0" borderId="37" xfId="0" applyNumberFormat="1" applyFont="1" applyFill="1" applyBorder="1" applyAlignment="1">
      <alignment vertical="center"/>
    </xf>
    <xf numFmtId="164" fontId="40" fillId="0" borderId="33" xfId="41" applyNumberFormat="1" applyFont="1" applyFill="1" applyBorder="1" applyAlignment="1">
      <alignment vertical="center"/>
    </xf>
    <xf numFmtId="164" fontId="40" fillId="0" borderId="39" xfId="41" applyNumberFormat="1" applyFont="1" applyFill="1" applyBorder="1" applyAlignment="1">
      <alignment vertical="center"/>
    </xf>
    <xf numFmtId="175" fontId="40" fillId="0" borderId="39" xfId="41" applyNumberFormat="1" applyFont="1" applyFill="1" applyBorder="1" applyAlignment="1">
      <alignment vertical="center"/>
    </xf>
    <xf numFmtId="164" fontId="40" fillId="0" borderId="38" xfId="41" applyNumberFormat="1" applyFont="1" applyFill="1" applyBorder="1" applyAlignment="1">
      <alignment vertical="center"/>
    </xf>
    <xf numFmtId="0" fontId="40" fillId="0" borderId="41" xfId="41" applyFont="1" applyFill="1" applyBorder="1" applyAlignment="1">
      <alignment vertical="top" wrapText="1"/>
    </xf>
    <xf numFmtId="0" fontId="40" fillId="0" borderId="39" xfId="41" applyFont="1" applyFill="1" applyBorder="1" applyAlignment="1">
      <alignment vertical="top" wrapText="1"/>
    </xf>
    <xf numFmtId="0" fontId="40" fillId="0" borderId="38" xfId="41" applyFont="1" applyFill="1" applyBorder="1" applyAlignment="1">
      <alignment vertical="top" wrapText="1"/>
    </xf>
    <xf numFmtId="0" fontId="32" fillId="0" borderId="40" xfId="45" applyFont="1" applyFill="1" applyBorder="1" applyAlignment="1">
      <alignment vertical="center"/>
    </xf>
    <xf numFmtId="2" fontId="36" fillId="24" borderId="28" xfId="34" applyNumberFormat="1" applyFont="1" applyFill="1" applyBorder="1" applyAlignment="1" applyProtection="1">
      <alignment horizontal="center" vertical="center"/>
    </xf>
    <xf numFmtId="0" fontId="36" fillId="24" borderId="32" xfId="102" applyFont="1" applyFill="1" applyBorder="1" applyAlignment="1"/>
    <xf numFmtId="0" fontId="57" fillId="0" borderId="0" xfId="98" applyFont="1" applyBorder="1" applyAlignment="1"/>
    <xf numFmtId="0" fontId="40" fillId="0" borderId="33" xfId="41" applyFont="1" applyFill="1" applyBorder="1" applyAlignment="1">
      <alignment vertical="top"/>
    </xf>
    <xf numFmtId="0" fontId="40" fillId="0" borderId="36" xfId="41" applyFont="1" applyFill="1" applyBorder="1" applyAlignment="1">
      <alignment vertical="top"/>
    </xf>
    <xf numFmtId="2" fontId="31" fillId="0" borderId="0" xfId="0" applyNumberFormat="1" applyFont="1" applyAlignment="1">
      <alignment vertical="top"/>
    </xf>
    <xf numFmtId="0" fontId="32" fillId="0" borderId="37" xfId="45" applyFont="1" applyFill="1" applyBorder="1" applyAlignment="1">
      <alignment vertical="center" wrapText="1"/>
    </xf>
    <xf numFmtId="0" fontId="36" fillId="0" borderId="0" xfId="102" applyFont="1" applyBorder="1" applyAlignment="1">
      <alignment wrapText="1"/>
    </xf>
    <xf numFmtId="0" fontId="57" fillId="0" borderId="0" xfId="102" applyFont="1" applyBorder="1" applyAlignment="1">
      <alignment horizontal="right" wrapText="1"/>
    </xf>
    <xf numFmtId="0" fontId="32" fillId="0" borderId="37" xfId="45" applyFont="1" applyFill="1" applyBorder="1" applyAlignment="1">
      <alignment horizontal="center" vertical="center" wrapText="1"/>
    </xf>
    <xf numFmtId="0" fontId="58" fillId="0" borderId="30" xfId="0" applyFont="1" applyFill="1" applyBorder="1" applyAlignment="1">
      <alignment horizontal="left" vertical="center"/>
    </xf>
    <xf numFmtId="0" fontId="58" fillId="0" borderId="31" xfId="0" applyFont="1" applyFill="1" applyBorder="1" applyAlignment="1">
      <alignment horizontal="left" vertical="center"/>
    </xf>
    <xf numFmtId="0" fontId="58" fillId="0" borderId="30" xfId="0" applyFont="1" applyFill="1" applyBorder="1" applyAlignment="1">
      <alignment horizontal="center" vertical="center"/>
    </xf>
    <xf numFmtId="0" fontId="58" fillId="0" borderId="31" xfId="0" applyFont="1" applyFill="1" applyBorder="1" applyAlignment="1">
      <alignment horizontal="center" vertical="center"/>
    </xf>
    <xf numFmtId="0" fontId="58" fillId="0" borderId="32" xfId="0" applyFont="1" applyFill="1" applyBorder="1" applyAlignment="1">
      <alignment horizontal="center" vertical="center"/>
    </xf>
    <xf numFmtId="173" fontId="58" fillId="0" borderId="30" xfId="0" applyNumberFormat="1" applyFont="1" applyFill="1" applyBorder="1" applyAlignment="1">
      <alignment horizontal="center" vertical="center"/>
    </xf>
    <xf numFmtId="173" fontId="58" fillId="0" borderId="31" xfId="0" applyNumberFormat="1" applyFont="1" applyFill="1" applyBorder="1" applyAlignment="1">
      <alignment horizontal="center" vertical="center"/>
    </xf>
    <xf numFmtId="173" fontId="58" fillId="0" borderId="32" xfId="0" applyNumberFormat="1" applyFont="1" applyFill="1" applyBorder="1" applyAlignment="1">
      <alignment horizontal="center" vertical="center"/>
    </xf>
    <xf numFmtId="0" fontId="59" fillId="0" borderId="34" xfId="0" applyFont="1" applyBorder="1" applyAlignment="1">
      <alignment horizontal="center" vertical="center"/>
    </xf>
    <xf numFmtId="0" fontId="59" fillId="0" borderId="24" xfId="0" applyFont="1" applyBorder="1" applyAlignment="1">
      <alignment horizontal="center" vertical="center"/>
    </xf>
    <xf numFmtId="164" fontId="59" fillId="0" borderId="35" xfId="0" applyNumberFormat="1" applyFont="1" applyBorder="1" applyAlignment="1">
      <alignment horizontal="center" vertical="center"/>
    </xf>
    <xf numFmtId="0" fontId="59" fillId="0" borderId="13" xfId="0" applyFont="1" applyBorder="1" applyAlignment="1">
      <alignment horizontal="center" vertical="center"/>
    </xf>
    <xf numFmtId="0" fontId="32" fillId="0" borderId="37" xfId="45" applyFont="1" applyFill="1" applyBorder="1" applyAlignment="1">
      <alignment horizontal="center" vertical="center"/>
    </xf>
    <xf numFmtId="0" fontId="32" fillId="0" borderId="28" xfId="45" applyFont="1" applyFill="1" applyBorder="1" applyAlignment="1">
      <alignment horizontal="center" vertical="center"/>
    </xf>
    <xf numFmtId="0" fontId="62" fillId="0" borderId="46" xfId="0" applyFont="1" applyBorder="1" applyAlignment="1">
      <alignment horizontal="center"/>
    </xf>
    <xf numFmtId="0" fontId="62" fillId="0" borderId="47" xfId="0" applyFont="1" applyBorder="1" applyAlignment="1">
      <alignment horizontal="center"/>
    </xf>
    <xf numFmtId="0" fontId="62" fillId="0" borderId="42" xfId="0" applyFont="1" applyBorder="1" applyAlignment="1">
      <alignment horizontal="center"/>
    </xf>
    <xf numFmtId="0" fontId="62" fillId="0" borderId="43" xfId="0" applyFont="1" applyBorder="1" applyAlignment="1">
      <alignment horizontal="center"/>
    </xf>
    <xf numFmtId="0" fontId="62" fillId="0" borderId="44" xfId="0" applyFont="1" applyBorder="1" applyAlignment="1">
      <alignment horizontal="center"/>
    </xf>
    <xf numFmtId="14" fontId="62" fillId="0" borderId="45" xfId="0" applyNumberFormat="1" applyFont="1" applyBorder="1" applyAlignment="1">
      <alignment horizontal="center"/>
    </xf>
    <xf numFmtId="0" fontId="62" fillId="0" borderId="46" xfId="0" applyFont="1" applyBorder="1" applyAlignment="1">
      <alignment horizontal="left"/>
    </xf>
    <xf numFmtId="0" fontId="62" fillId="0" borderId="47" xfId="0" applyFont="1" applyBorder="1" applyAlignment="1">
      <alignment horizontal="left"/>
    </xf>
    <xf numFmtId="14" fontId="62" fillId="0" borderId="45" xfId="0" applyNumberFormat="1" applyFont="1" applyBorder="1" applyAlignment="1">
      <alignment horizontal="left"/>
    </xf>
    <xf numFmtId="0" fontId="63" fillId="0" borderId="45" xfId="0" applyFont="1" applyBorder="1" applyAlignment="1">
      <alignment horizontal="center" vertical="center"/>
    </xf>
    <xf numFmtId="0" fontId="63" fillId="0" borderId="46" xfId="0" applyFont="1" applyBorder="1" applyAlignment="1">
      <alignment horizontal="center" vertical="center"/>
    </xf>
    <xf numFmtId="0" fontId="63" fillId="0" borderId="47" xfId="0" applyFont="1" applyBorder="1" applyAlignment="1">
      <alignment horizontal="center" vertical="center"/>
    </xf>
    <xf numFmtId="0" fontId="30" fillId="0" borderId="45" xfId="0" applyFont="1" applyBorder="1" applyAlignment="1">
      <alignment horizontal="left"/>
    </xf>
    <xf numFmtId="0" fontId="30" fillId="0" borderId="46" xfId="0" applyFont="1" applyBorder="1" applyAlignment="1">
      <alignment horizontal="left"/>
    </xf>
    <xf numFmtId="0" fontId="30" fillId="0" borderId="47" xfId="0" applyFont="1" applyBorder="1" applyAlignment="1">
      <alignment horizontal="left"/>
    </xf>
    <xf numFmtId="171" fontId="30" fillId="0" borderId="10" xfId="0" applyNumberFormat="1" applyFont="1" applyBorder="1" applyAlignment="1">
      <alignment horizontal="center"/>
    </xf>
    <xf numFmtId="0" fontId="64" fillId="57" borderId="45" xfId="0" applyFont="1" applyFill="1" applyBorder="1" applyAlignment="1">
      <alignment horizontal="right" vertical="center"/>
    </xf>
    <xf numFmtId="0" fontId="64" fillId="57" borderId="46" xfId="0" applyFont="1" applyFill="1" applyBorder="1" applyAlignment="1">
      <alignment horizontal="right" vertical="center"/>
    </xf>
    <xf numFmtId="0" fontId="64" fillId="57" borderId="47" xfId="0" applyFont="1" applyFill="1" applyBorder="1" applyAlignment="1">
      <alignment horizontal="right" vertical="center"/>
    </xf>
    <xf numFmtId="171" fontId="30" fillId="57" borderId="10" xfId="0" applyNumberFormat="1" applyFont="1" applyFill="1" applyBorder="1" applyAlignment="1">
      <alignment horizontal="center" vertical="center"/>
    </xf>
    <xf numFmtId="0" fontId="61" fillId="57" borderId="45" xfId="0" applyFont="1" applyFill="1" applyBorder="1" applyAlignment="1">
      <alignment horizontal="right"/>
    </xf>
    <xf numFmtId="0" fontId="61" fillId="57" borderId="46" xfId="0" applyFont="1" applyFill="1" applyBorder="1" applyAlignment="1">
      <alignment horizontal="right"/>
    </xf>
    <xf numFmtId="0" fontId="61" fillId="57" borderId="47" xfId="0" applyFont="1" applyFill="1" applyBorder="1" applyAlignment="1">
      <alignment horizontal="right"/>
    </xf>
    <xf numFmtId="171" fontId="30" fillId="57" borderId="10" xfId="0" applyNumberFormat="1" applyFont="1" applyFill="1" applyBorder="1" applyAlignment="1">
      <alignment horizontal="center"/>
    </xf>
    <xf numFmtId="0" fontId="64" fillId="24" borderId="45" xfId="0" applyFont="1" applyFill="1" applyBorder="1" applyAlignment="1">
      <alignment horizontal="center"/>
    </xf>
    <xf numFmtId="0" fontId="64" fillId="24" borderId="46" xfId="0" applyFont="1" applyFill="1" applyBorder="1" applyAlignment="1">
      <alignment horizontal="center"/>
    </xf>
    <xf numFmtId="0" fontId="64" fillId="24" borderId="47" xfId="0" applyFont="1" applyFill="1" applyBorder="1" applyAlignment="1">
      <alignment horizontal="center"/>
    </xf>
    <xf numFmtId="0" fontId="30" fillId="0" borderId="42" xfId="0" applyFont="1" applyBorder="1" applyAlignment="1">
      <alignment horizontal="left"/>
    </xf>
    <xf numFmtId="0" fontId="30" fillId="0" borderId="44" xfId="0" applyFont="1" applyBorder="1" applyAlignment="1">
      <alignment horizontal="left"/>
    </xf>
    <xf numFmtId="10" fontId="30" fillId="0" borderId="45" xfId="0" applyNumberFormat="1" applyFont="1" applyBorder="1" applyAlignment="1">
      <alignment horizontal="left"/>
    </xf>
    <xf numFmtId="10" fontId="30" fillId="0" borderId="47" xfId="0" applyNumberFormat="1" applyFont="1" applyBorder="1" applyAlignment="1">
      <alignment horizontal="left"/>
    </xf>
  </cellXfs>
  <cellStyles count="104">
    <cellStyle name="20% - Accent1" xfId="1" builtinId="30" customBuiltin="1"/>
    <cellStyle name="20% - Accent1 2" xfId="74"/>
    <cellStyle name="20% - Accent2" xfId="2" builtinId="34" customBuiltin="1"/>
    <cellStyle name="20% - Accent2 2" xfId="78"/>
    <cellStyle name="20% - Accent3" xfId="3" builtinId="38" customBuiltin="1"/>
    <cellStyle name="20% - Accent3 2" xfId="82"/>
    <cellStyle name="20% - Accent4" xfId="4" builtinId="42" customBuiltin="1"/>
    <cellStyle name="20% - Accent4 2" xfId="86"/>
    <cellStyle name="20% - Accent5" xfId="5" builtinId="46" customBuiltin="1"/>
    <cellStyle name="20% - Accent5 2" xfId="90"/>
    <cellStyle name="20% - Accent6" xfId="6" builtinId="50" customBuiltin="1"/>
    <cellStyle name="20% - Accent6 2" xfId="94"/>
    <cellStyle name="40% - Accent1" xfId="7" builtinId="31" customBuiltin="1"/>
    <cellStyle name="40% - Accent1 2" xfId="75"/>
    <cellStyle name="40% - Accent2" xfId="8" builtinId="35" customBuiltin="1"/>
    <cellStyle name="40% - Accent2 2" xfId="79"/>
    <cellStyle name="40% - Accent3" xfId="9" builtinId="39" customBuiltin="1"/>
    <cellStyle name="40% - Accent3 2" xfId="83"/>
    <cellStyle name="40% - Accent4" xfId="10" builtinId="43" customBuiltin="1"/>
    <cellStyle name="40% - Accent4 2" xfId="87"/>
    <cellStyle name="40% - Accent5" xfId="11" builtinId="47" customBuiltin="1"/>
    <cellStyle name="40% - Accent5 2" xfId="91"/>
    <cellStyle name="40% - Accent6" xfId="12" builtinId="51" customBuiltin="1"/>
    <cellStyle name="40% - Accent6 2" xfId="95"/>
    <cellStyle name="60% - Accent1" xfId="13" builtinId="32" customBuiltin="1"/>
    <cellStyle name="60% - Accent1 2" xfId="76"/>
    <cellStyle name="60% - Accent2" xfId="14" builtinId="36" customBuiltin="1"/>
    <cellStyle name="60% - Accent2 2" xfId="80"/>
    <cellStyle name="60% - Accent3" xfId="15" builtinId="40" customBuiltin="1"/>
    <cellStyle name="60% - Accent3 2" xfId="84"/>
    <cellStyle name="60% - Accent4" xfId="16" builtinId="44" customBuiltin="1"/>
    <cellStyle name="60% - Accent4 2" xfId="88"/>
    <cellStyle name="60% - Accent5" xfId="17" builtinId="48" customBuiltin="1"/>
    <cellStyle name="60% - Accent5 2" xfId="92"/>
    <cellStyle name="60% - Accent6" xfId="18" builtinId="52" customBuiltin="1"/>
    <cellStyle name="60% - Accent6 2" xfId="96"/>
    <cellStyle name="Accent1" xfId="19" builtinId="29" customBuiltin="1"/>
    <cellStyle name="Accent1 2" xfId="73"/>
    <cellStyle name="Accent2" xfId="20" builtinId="33" customBuiltin="1"/>
    <cellStyle name="Accent2 2" xfId="77"/>
    <cellStyle name="Accent3" xfId="21" builtinId="37" customBuiltin="1"/>
    <cellStyle name="Accent3 2" xfId="81"/>
    <cellStyle name="Accent4" xfId="22" builtinId="41" customBuiltin="1"/>
    <cellStyle name="Accent4 2" xfId="85"/>
    <cellStyle name="Accent5" xfId="23" builtinId="45" customBuiltin="1"/>
    <cellStyle name="Accent5 2" xfId="89"/>
    <cellStyle name="Accent6" xfId="24" builtinId="49" customBuiltin="1"/>
    <cellStyle name="Accent6 2" xfId="93"/>
    <cellStyle name="Bad" xfId="25" builtinId="27" customBuiltin="1"/>
    <cellStyle name="Bad 2" xfId="62"/>
    <cellStyle name="Calculation" xfId="26" builtinId="22" customBuiltin="1"/>
    <cellStyle name="Calculation 2" xfId="66"/>
    <cellStyle name="Check Cell" xfId="27" builtinId="23" customBuiltin="1"/>
    <cellStyle name="Check Cell 2" xfId="68"/>
    <cellStyle name="Comma 2" xfId="46"/>
    <cellStyle name="Comma 2 2" xfId="48"/>
    <cellStyle name="Currency 2" xfId="50"/>
    <cellStyle name="Explanatory Text" xfId="28" builtinId="53" customBuiltin="1"/>
    <cellStyle name="Explanatory Text 2" xfId="71"/>
    <cellStyle name="Good" xfId="29" builtinId="26" customBuiltin="1"/>
    <cellStyle name="Good 2" xfId="61"/>
    <cellStyle name="Heading 1" xfId="30" builtinId="16" customBuiltin="1"/>
    <cellStyle name="Heading 1 2" xfId="57"/>
    <cellStyle name="Heading 2" xfId="31" builtinId="17" customBuiltin="1"/>
    <cellStyle name="Heading 2 2" xfId="58"/>
    <cellStyle name="Heading 3" xfId="32" builtinId="18" customBuiltin="1"/>
    <cellStyle name="Heading 3 2" xfId="59"/>
    <cellStyle name="Heading 4" xfId="33" builtinId="19" customBuiltin="1"/>
    <cellStyle name="Heading 4 2" xfId="60"/>
    <cellStyle name="Input" xfId="34" builtinId="20" customBuiltin="1"/>
    <cellStyle name="Input 2" xfId="64"/>
    <cellStyle name="Linked Cell" xfId="35" builtinId="24" customBuiltin="1"/>
    <cellStyle name="Linked Cell 2" xfId="67"/>
    <cellStyle name="Neutral" xfId="36" builtinId="28" customBuiltin="1"/>
    <cellStyle name="Neutral 2" xfId="63"/>
    <cellStyle name="Normal" xfId="0" builtinId="0"/>
    <cellStyle name="Normal 10" xfId="99"/>
    <cellStyle name="Normal 11" xfId="100"/>
    <cellStyle name="Normal 12" xfId="101"/>
    <cellStyle name="Normal 13" xfId="102"/>
    <cellStyle name="Normal 2" xfId="44"/>
    <cellStyle name="Normal 2 2" xfId="47"/>
    <cellStyle name="Normal 2 3" xfId="45"/>
    <cellStyle name="Normal 2 3 2" xfId="52"/>
    <cellStyle name="Normal 3" xfId="37"/>
    <cellStyle name="Normal 4" xfId="43"/>
    <cellStyle name="Normal 4 2" xfId="53"/>
    <cellStyle name="Normal 4 3" xfId="51"/>
    <cellStyle name="Normal 5" xfId="49"/>
    <cellStyle name="Normal 6" xfId="55"/>
    <cellStyle name="Normal 7" xfId="54"/>
    <cellStyle name="Normal 8" xfId="97"/>
    <cellStyle name="Normal 9" xfId="98"/>
    <cellStyle name="Note" xfId="38" builtinId="10" customBuiltin="1"/>
    <cellStyle name="Note 2" xfId="70"/>
    <cellStyle name="Output" xfId="39" builtinId="21" customBuiltin="1"/>
    <cellStyle name="Output 2" xfId="65"/>
    <cellStyle name="Percent" xfId="103" builtinId="5"/>
    <cellStyle name="Title" xfId="40" builtinId="15" customBuiltin="1"/>
    <cellStyle name="Title 2" xfId="56"/>
    <cellStyle name="Total" xfId="41" builtinId="25" customBuiltin="1"/>
    <cellStyle name="Total 2" xfId="72"/>
    <cellStyle name="Warning Text" xfId="42" builtinId="11" customBuiltin="1"/>
    <cellStyle name="Warning Text 2" xfId="6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611"/>
  <sheetViews>
    <sheetView tabSelected="1" view="pageBreakPreview" zoomScale="55" zoomScaleNormal="80" zoomScaleSheetLayoutView="55" workbookViewId="0">
      <pane ySplit="4" topLeftCell="A5" activePane="bottomLeft" state="frozen"/>
      <selection pane="bottomLeft" activeCell="C15" sqref="C15"/>
    </sheetView>
  </sheetViews>
  <sheetFormatPr defaultColWidth="9.6328125" defaultRowHeight="15.6" x14ac:dyDescent="0.25"/>
  <cols>
    <col min="1" max="1" width="7.453125" style="1" customWidth="1"/>
    <col min="2" max="2" width="16.453125" style="1" customWidth="1"/>
    <col min="3" max="3" width="96.26953125" style="90" customWidth="1"/>
    <col min="4" max="4" width="10.08984375" style="26" bestFit="1" customWidth="1"/>
    <col min="5" max="5" width="10.453125" style="10" bestFit="1" customWidth="1"/>
    <col min="6" max="6" width="14.08984375" style="10" customWidth="1"/>
    <col min="7" max="7" width="6.81640625" style="6" bestFit="1" customWidth="1"/>
    <col min="8" max="8" width="15" style="6" customWidth="1"/>
    <col min="9" max="9" width="16.08984375" style="6" customWidth="1"/>
    <col min="10" max="10" width="13.81640625" style="6" customWidth="1"/>
    <col min="11" max="11" width="20.36328125" style="6" bestFit="1" customWidth="1"/>
    <col min="12" max="12" width="12.1796875" style="6" customWidth="1"/>
    <col min="13" max="13" width="13.81640625" style="23" customWidth="1"/>
    <col min="14" max="14" width="14.54296875" style="7" bestFit="1" customWidth="1"/>
    <col min="15" max="15" width="17.36328125" style="11" customWidth="1"/>
    <col min="16" max="16" width="8.36328125" style="1" customWidth="1"/>
    <col min="17" max="17" width="9.6328125" style="1"/>
    <col min="18" max="18" width="10.36328125" style="1" bestFit="1" customWidth="1"/>
    <col min="19" max="19" width="9.6328125" style="1"/>
    <col min="20" max="20" width="9.6328125" style="14"/>
    <col min="21" max="16384" width="9.6328125" style="1"/>
  </cols>
  <sheetData>
    <row r="1" spans="1:24" ht="24.6" x14ac:dyDescent="0.25">
      <c r="A1" s="95" t="s">
        <v>7</v>
      </c>
      <c r="B1" s="96"/>
      <c r="C1" s="97" t="s">
        <v>283</v>
      </c>
      <c r="D1" s="98"/>
      <c r="E1" s="98"/>
      <c r="F1" s="98"/>
      <c r="G1" s="98"/>
      <c r="H1" s="98"/>
      <c r="I1" s="98"/>
      <c r="J1" s="98"/>
      <c r="K1" s="98"/>
      <c r="L1" s="98"/>
      <c r="M1" s="99"/>
      <c r="N1" s="50" t="s">
        <v>0</v>
      </c>
      <c r="O1" s="51" t="s">
        <v>1</v>
      </c>
    </row>
    <row r="2" spans="1:24" ht="24.6" x14ac:dyDescent="0.25">
      <c r="A2" s="95" t="s">
        <v>8</v>
      </c>
      <c r="B2" s="96"/>
      <c r="C2" s="97" t="s">
        <v>284</v>
      </c>
      <c r="D2" s="98"/>
      <c r="E2" s="98"/>
      <c r="F2" s="98"/>
      <c r="G2" s="98"/>
      <c r="H2" s="98"/>
      <c r="I2" s="98"/>
      <c r="J2" s="98"/>
      <c r="K2" s="98"/>
      <c r="L2" s="98"/>
      <c r="M2" s="99"/>
      <c r="N2" s="103" t="s">
        <v>40</v>
      </c>
      <c r="O2" s="105">
        <f>O610</f>
        <v>590978.16104315571</v>
      </c>
    </row>
    <row r="3" spans="1:24" ht="24.6" x14ac:dyDescent="0.25">
      <c r="A3" s="95" t="s">
        <v>6</v>
      </c>
      <c r="B3" s="96"/>
      <c r="C3" s="100">
        <v>44932</v>
      </c>
      <c r="D3" s="101"/>
      <c r="E3" s="101"/>
      <c r="F3" s="101"/>
      <c r="G3" s="101"/>
      <c r="H3" s="101"/>
      <c r="I3" s="101"/>
      <c r="J3" s="101"/>
      <c r="K3" s="101"/>
      <c r="L3" s="101"/>
      <c r="M3" s="102"/>
      <c r="N3" s="104"/>
      <c r="O3" s="106"/>
    </row>
    <row r="4" spans="1:24" s="5" customFormat="1" ht="31.2" x14ac:dyDescent="0.25">
      <c r="A4" s="46" t="s">
        <v>22</v>
      </c>
      <c r="B4" s="46" t="s">
        <v>41</v>
      </c>
      <c r="C4" s="85" t="s">
        <v>14</v>
      </c>
      <c r="D4" s="46" t="s">
        <v>15</v>
      </c>
      <c r="E4" s="47" t="s">
        <v>16</v>
      </c>
      <c r="F4" s="47" t="s">
        <v>17</v>
      </c>
      <c r="G4" s="48" t="s">
        <v>9</v>
      </c>
      <c r="H4" s="48" t="s">
        <v>11</v>
      </c>
      <c r="I4" s="48" t="s">
        <v>12</v>
      </c>
      <c r="J4" s="48" t="s">
        <v>18</v>
      </c>
      <c r="K4" s="48" t="s">
        <v>19</v>
      </c>
      <c r="L4" s="48" t="s">
        <v>20</v>
      </c>
      <c r="M4" s="49" t="s">
        <v>10</v>
      </c>
      <c r="N4" s="47" t="s">
        <v>2</v>
      </c>
      <c r="O4" s="48" t="s">
        <v>13</v>
      </c>
      <c r="P4" s="4"/>
      <c r="Q4" s="4"/>
      <c r="R4" s="4"/>
      <c r="S4" s="4"/>
      <c r="T4" s="15"/>
      <c r="U4" s="4"/>
      <c r="V4" s="4"/>
      <c r="W4" s="4"/>
      <c r="X4" s="4"/>
    </row>
    <row r="5" spans="1:24" s="3" customFormat="1" x14ac:dyDescent="0.25">
      <c r="A5" s="31"/>
      <c r="B5" s="62"/>
      <c r="C5" s="17" t="s">
        <v>47</v>
      </c>
      <c r="D5" s="25"/>
      <c r="E5" s="8"/>
      <c r="F5" s="28"/>
      <c r="G5" s="8"/>
      <c r="H5" s="8"/>
      <c r="I5" s="8"/>
      <c r="J5" s="8"/>
      <c r="K5" s="8"/>
      <c r="L5" s="8"/>
      <c r="M5" s="22"/>
      <c r="N5" s="8"/>
      <c r="O5" s="9">
        <f>SUM(N7:N21)</f>
        <v>55238.324188824903</v>
      </c>
      <c r="P5" s="2"/>
      <c r="Q5" s="2"/>
      <c r="T5" s="16"/>
    </row>
    <row r="6" spans="1:24" s="3" customFormat="1" x14ac:dyDescent="0.25">
      <c r="A6" s="45" t="str">
        <f>IF(F6&lt;&gt;"",1+MAX($A$5:A5),"")</f>
        <v/>
      </c>
      <c r="B6" s="84"/>
      <c r="C6" s="18"/>
      <c r="D6" s="19"/>
      <c r="E6" s="20"/>
      <c r="F6" s="29"/>
      <c r="G6" s="21"/>
      <c r="H6" s="21"/>
      <c r="I6" s="21"/>
      <c r="J6" s="21"/>
      <c r="K6" s="21"/>
      <c r="L6" s="21"/>
      <c r="M6" s="40" t="s">
        <v>21</v>
      </c>
      <c r="N6" s="41">
        <v>30</v>
      </c>
      <c r="O6" s="76"/>
      <c r="P6" s="2"/>
      <c r="Q6" s="2"/>
      <c r="T6" s="16"/>
    </row>
    <row r="7" spans="1:24" s="60" customFormat="1" x14ac:dyDescent="0.3">
      <c r="A7" s="45" t="str">
        <f>IF(F7&lt;&gt;"",1+MAX($A$5:A6),"")</f>
        <v/>
      </c>
      <c r="B7" s="94" t="s">
        <v>102</v>
      </c>
      <c r="C7" s="86" t="s">
        <v>49</v>
      </c>
      <c r="D7" s="55"/>
      <c r="E7" s="56"/>
      <c r="F7" s="57"/>
      <c r="G7" s="58"/>
      <c r="H7" s="35"/>
      <c r="I7" s="35"/>
      <c r="J7" s="43"/>
      <c r="K7" s="24"/>
      <c r="L7" s="44"/>
      <c r="M7" s="27"/>
      <c r="N7" s="27"/>
      <c r="O7" s="76"/>
      <c r="P7" s="59"/>
      <c r="Q7" s="59"/>
      <c r="T7" s="61"/>
    </row>
    <row r="8" spans="1:24" s="60" customFormat="1" x14ac:dyDescent="0.3">
      <c r="A8" s="45">
        <f>IF(F8&lt;&gt;"",1+MAX($A$5:A7),"")</f>
        <v>1</v>
      </c>
      <c r="B8" s="94"/>
      <c r="C8" s="38" t="s">
        <v>94</v>
      </c>
      <c r="D8" s="55">
        <f>584.4*2*2</f>
        <v>2337.6</v>
      </c>
      <c r="E8" s="56">
        <v>0.1</v>
      </c>
      <c r="F8" s="57">
        <f>(1+E8)*D8</f>
        <v>2571.36</v>
      </c>
      <c r="G8" s="58" t="s">
        <v>5</v>
      </c>
      <c r="H8" s="35">
        <v>1.23648</v>
      </c>
      <c r="I8" s="35">
        <f t="shared" ref="I8" si="0">H8*F8</f>
        <v>3179.4352128</v>
      </c>
      <c r="J8" s="43">
        <v>2.8899999999999999E-2</v>
      </c>
      <c r="K8" s="24">
        <f>$N$6</f>
        <v>30</v>
      </c>
      <c r="L8" s="44">
        <f t="shared" ref="L8" si="1">J8*F8</f>
        <v>74.312303999999997</v>
      </c>
      <c r="M8" s="27">
        <f t="shared" ref="M8" si="2">L8*K8</f>
        <v>2229.3691199999998</v>
      </c>
      <c r="N8" s="27">
        <f t="shared" ref="N8" si="3">M8+I8</f>
        <v>5408.8043328000003</v>
      </c>
      <c r="O8" s="76"/>
      <c r="P8" s="59"/>
      <c r="Q8" s="59"/>
      <c r="T8" s="61"/>
    </row>
    <row r="9" spans="1:24" s="60" customFormat="1" x14ac:dyDescent="0.3">
      <c r="A9" s="45">
        <f>IF(F9&lt;&gt;"",1+MAX($A$5:A8),"")</f>
        <v>2</v>
      </c>
      <c r="B9" s="94"/>
      <c r="C9" s="38" t="s">
        <v>95</v>
      </c>
      <c r="D9" s="55">
        <f>290.5*0.5</f>
        <v>145.25</v>
      </c>
      <c r="E9" s="56">
        <v>0.1</v>
      </c>
      <c r="F9" s="57">
        <f>(1+E9)*D9</f>
        <v>159.77500000000001</v>
      </c>
      <c r="G9" s="58" t="s">
        <v>5</v>
      </c>
      <c r="H9" s="35">
        <v>1.23648</v>
      </c>
      <c r="I9" s="35">
        <f t="shared" ref="I9:I10" si="4">H9*F9</f>
        <v>197.558592</v>
      </c>
      <c r="J9" s="43">
        <v>2.8899999999999999E-2</v>
      </c>
      <c r="K9" s="24">
        <f t="shared" ref="K9:K10" si="5">$N$6</f>
        <v>30</v>
      </c>
      <c r="L9" s="44">
        <f t="shared" ref="L9:L10" si="6">J9*F9</f>
        <v>4.6174974999999998</v>
      </c>
      <c r="M9" s="27">
        <f t="shared" ref="M9:M10" si="7">L9*K9</f>
        <v>138.524925</v>
      </c>
      <c r="N9" s="27">
        <f t="shared" ref="N9:N10" si="8">M9+I9</f>
        <v>336.08351700000003</v>
      </c>
      <c r="O9" s="76"/>
      <c r="P9" s="59"/>
      <c r="Q9" s="59"/>
      <c r="T9" s="61"/>
    </row>
    <row r="10" spans="1:24" s="60" customFormat="1" x14ac:dyDescent="0.3">
      <c r="A10" s="45">
        <f>IF(F10&lt;&gt;"",1+MAX($A$5:A9),"")</f>
        <v>3</v>
      </c>
      <c r="B10" s="94"/>
      <c r="C10" s="38" t="s">
        <v>96</v>
      </c>
      <c r="D10" s="55">
        <f>4*2*(4.167+2.67)*1.167</f>
        <v>63.830232000000002</v>
      </c>
      <c r="E10" s="56">
        <v>0.1</v>
      </c>
      <c r="F10" s="57">
        <f>(1+E10)*D10</f>
        <v>70.213255200000006</v>
      </c>
      <c r="G10" s="58" t="s">
        <v>5</v>
      </c>
      <c r="H10" s="35">
        <v>1.23648</v>
      </c>
      <c r="I10" s="35">
        <f t="shared" si="4"/>
        <v>86.817285789696015</v>
      </c>
      <c r="J10" s="43">
        <v>2.8899999999999999E-2</v>
      </c>
      <c r="K10" s="24">
        <f t="shared" si="5"/>
        <v>30</v>
      </c>
      <c r="L10" s="44">
        <f t="shared" si="6"/>
        <v>2.0291630752800001</v>
      </c>
      <c r="M10" s="27">
        <f t="shared" si="7"/>
        <v>60.874892258400003</v>
      </c>
      <c r="N10" s="27">
        <f t="shared" si="8"/>
        <v>147.69217804809603</v>
      </c>
      <c r="O10" s="76"/>
      <c r="P10" s="59"/>
      <c r="Q10" s="59"/>
      <c r="T10" s="61"/>
    </row>
    <row r="11" spans="1:24" s="60" customFormat="1" x14ac:dyDescent="0.3">
      <c r="A11" s="45" t="str">
        <f>IF(F11&lt;&gt;"",1+MAX($A$5:A10),"")</f>
        <v/>
      </c>
      <c r="B11" s="94"/>
      <c r="C11" s="38"/>
      <c r="D11" s="55"/>
      <c r="E11" s="56"/>
      <c r="F11" s="57"/>
      <c r="G11" s="58"/>
      <c r="H11" s="35"/>
      <c r="I11" s="35"/>
      <c r="J11" s="43"/>
      <c r="K11" s="24"/>
      <c r="L11" s="44"/>
      <c r="M11" s="27"/>
      <c r="N11" s="27"/>
      <c r="O11" s="76"/>
      <c r="P11" s="59"/>
      <c r="Q11" s="59"/>
      <c r="T11" s="61"/>
    </row>
    <row r="12" spans="1:24" s="60" customFormat="1" x14ac:dyDescent="0.3">
      <c r="A12" s="45" t="str">
        <f>IF(F12&lt;&gt;"",1+MAX($A$5:A11),"")</f>
        <v/>
      </c>
      <c r="B12" s="94"/>
      <c r="C12" s="86" t="s">
        <v>74</v>
      </c>
      <c r="D12" s="55"/>
      <c r="E12" s="56"/>
      <c r="F12" s="57"/>
      <c r="G12" s="58"/>
      <c r="H12" s="35"/>
      <c r="I12" s="35"/>
      <c r="J12" s="43"/>
      <c r="K12" s="24"/>
      <c r="L12" s="44"/>
      <c r="M12" s="27"/>
      <c r="N12" s="27"/>
      <c r="O12" s="76"/>
      <c r="P12" s="59"/>
      <c r="Q12" s="59"/>
      <c r="T12" s="61"/>
    </row>
    <row r="13" spans="1:24" s="60" customFormat="1" x14ac:dyDescent="0.3">
      <c r="A13" s="45" t="str">
        <f>IF(F13&lt;&gt;"",1+MAX($A$5:A12),"")</f>
        <v/>
      </c>
      <c r="B13" s="94"/>
      <c r="C13" s="92" t="s">
        <v>97</v>
      </c>
      <c r="D13" s="55"/>
      <c r="E13" s="56"/>
      <c r="F13" s="57"/>
      <c r="G13" s="58"/>
      <c r="H13" s="35"/>
      <c r="I13" s="35"/>
      <c r="J13" s="43"/>
      <c r="K13" s="24"/>
      <c r="L13" s="44"/>
      <c r="M13" s="27"/>
      <c r="N13" s="27"/>
      <c r="O13" s="76"/>
      <c r="P13" s="59"/>
      <c r="Q13" s="59"/>
      <c r="T13" s="61"/>
    </row>
    <row r="14" spans="1:24" s="60" customFormat="1" x14ac:dyDescent="0.3">
      <c r="A14" s="45">
        <f>IF(F14&lt;&gt;"",1+MAX($A$5:A13),"")</f>
        <v>4</v>
      </c>
      <c r="B14" s="94"/>
      <c r="C14" s="38" t="s">
        <v>98</v>
      </c>
      <c r="D14" s="55">
        <f>584.4*1.167*2/27</f>
        <v>50.518133333333331</v>
      </c>
      <c r="E14" s="56">
        <v>0.05</v>
      </c>
      <c r="F14" s="57">
        <f>(1+E14)*D14</f>
        <v>53.044040000000003</v>
      </c>
      <c r="G14" s="58" t="s">
        <v>48</v>
      </c>
      <c r="H14" s="35">
        <v>429.64000000000004</v>
      </c>
      <c r="I14" s="35">
        <f t="shared" ref="I14" si="9">H14*F14</f>
        <v>22789.841345600002</v>
      </c>
      <c r="J14" s="43">
        <v>2.44</v>
      </c>
      <c r="K14" s="24">
        <f t="shared" ref="K14" si="10">$N$6</f>
        <v>30</v>
      </c>
      <c r="L14" s="44">
        <f t="shared" ref="L14" si="11">J14*F14</f>
        <v>129.4274576</v>
      </c>
      <c r="M14" s="27">
        <f t="shared" ref="M14" si="12">L14*K14</f>
        <v>3882.8237279999998</v>
      </c>
      <c r="N14" s="27">
        <f t="shared" ref="N14" si="13">M14+I14</f>
        <v>26672.665073600001</v>
      </c>
      <c r="O14" s="76"/>
      <c r="P14" s="59"/>
      <c r="Q14" s="59"/>
      <c r="T14" s="61"/>
    </row>
    <row r="15" spans="1:24" s="60" customFormat="1" x14ac:dyDescent="0.3">
      <c r="A15" s="45" t="str">
        <f>IF(F15&lt;&gt;"",1+MAX($A$5:A14),"")</f>
        <v/>
      </c>
      <c r="B15" s="94"/>
      <c r="C15" s="38"/>
      <c r="D15" s="55"/>
      <c r="E15" s="56"/>
      <c r="F15" s="57"/>
      <c r="G15" s="58"/>
      <c r="H15" s="35"/>
      <c r="I15" s="35"/>
      <c r="J15" s="43"/>
      <c r="K15" s="24"/>
      <c r="L15" s="44"/>
      <c r="M15" s="27"/>
      <c r="N15" s="27"/>
      <c r="O15" s="76"/>
      <c r="P15" s="59"/>
      <c r="Q15" s="59"/>
      <c r="T15" s="61"/>
    </row>
    <row r="16" spans="1:24" s="60" customFormat="1" x14ac:dyDescent="0.3">
      <c r="A16" s="45" t="str">
        <f>IF(F16&lt;&gt;"",1+MAX($A$5:A15),"")</f>
        <v/>
      </c>
      <c r="B16" s="94"/>
      <c r="C16" s="92" t="s">
        <v>99</v>
      </c>
      <c r="D16" s="55"/>
      <c r="E16" s="56"/>
      <c r="F16" s="57"/>
      <c r="G16" s="58"/>
      <c r="H16" s="35"/>
      <c r="I16" s="35"/>
      <c r="J16" s="43"/>
      <c r="K16" s="24"/>
      <c r="L16" s="44"/>
      <c r="M16" s="27"/>
      <c r="N16" s="27"/>
      <c r="O16" s="76"/>
      <c r="P16" s="59"/>
      <c r="Q16" s="59"/>
      <c r="T16" s="61"/>
    </row>
    <row r="17" spans="1:20" s="60" customFormat="1" x14ac:dyDescent="0.3">
      <c r="A17" s="45">
        <f>IF(F17&lt;&gt;"",1+MAX($A$5:A16),"")</f>
        <v>5</v>
      </c>
      <c r="B17" s="94"/>
      <c r="C17" s="38" t="s">
        <v>100</v>
      </c>
      <c r="D17" s="55">
        <f>4*4.167*2.67*1.33/27</f>
        <v>2.1922124000000003</v>
      </c>
      <c r="E17" s="56">
        <v>0.05</v>
      </c>
      <c r="F17" s="57">
        <f>(1+E17)*D17</f>
        <v>2.3018230200000005</v>
      </c>
      <c r="G17" s="58" t="s">
        <v>48</v>
      </c>
      <c r="H17" s="35">
        <v>429.64000000000004</v>
      </c>
      <c r="I17" s="35">
        <f t="shared" ref="I17" si="14">H17*F17</f>
        <v>988.95524231280035</v>
      </c>
      <c r="J17" s="43">
        <v>2.44</v>
      </c>
      <c r="K17" s="24">
        <f t="shared" ref="K17" si="15">$N$6</f>
        <v>30</v>
      </c>
      <c r="L17" s="44">
        <f t="shared" ref="L17" si="16">J17*F17</f>
        <v>5.6164481688000008</v>
      </c>
      <c r="M17" s="27">
        <f t="shared" ref="M17" si="17">L17*K17</f>
        <v>168.49344506400001</v>
      </c>
      <c r="N17" s="27">
        <f t="shared" ref="N17" si="18">M17+I17</f>
        <v>1157.4486873768003</v>
      </c>
      <c r="O17" s="76"/>
      <c r="P17" s="59"/>
      <c r="Q17" s="59"/>
      <c r="T17" s="61"/>
    </row>
    <row r="18" spans="1:20" s="60" customFormat="1" x14ac:dyDescent="0.3">
      <c r="A18" s="45" t="str">
        <f>IF(F18&lt;&gt;"",1+MAX($A$5:A17),"")</f>
        <v/>
      </c>
      <c r="B18" s="94"/>
      <c r="C18" s="38"/>
      <c r="D18" s="55"/>
      <c r="E18" s="56"/>
      <c r="F18" s="57"/>
      <c r="G18" s="58"/>
      <c r="H18" s="35"/>
      <c r="I18" s="35"/>
      <c r="J18" s="43"/>
      <c r="K18" s="24"/>
      <c r="L18" s="44"/>
      <c r="M18" s="27"/>
      <c r="N18" s="27"/>
      <c r="O18" s="76"/>
      <c r="P18" s="59"/>
      <c r="Q18" s="59"/>
      <c r="T18" s="61"/>
    </row>
    <row r="19" spans="1:20" s="60" customFormat="1" x14ac:dyDescent="0.3">
      <c r="A19" s="45" t="str">
        <f>IF(F19&lt;&gt;"",1+MAX($A$5:A18),"")</f>
        <v/>
      </c>
      <c r="B19" s="94"/>
      <c r="C19" s="86" t="s">
        <v>75</v>
      </c>
      <c r="D19" s="55"/>
      <c r="E19" s="56"/>
      <c r="F19" s="57"/>
      <c r="G19" s="58"/>
      <c r="H19" s="35"/>
      <c r="I19" s="35"/>
      <c r="J19" s="43"/>
      <c r="K19" s="24"/>
      <c r="L19" s="44"/>
      <c r="M19" s="27"/>
      <c r="N19" s="27"/>
      <c r="O19" s="76"/>
      <c r="P19" s="59"/>
      <c r="Q19" s="59"/>
      <c r="T19" s="61"/>
    </row>
    <row r="20" spans="1:20" s="60" customFormat="1" ht="31.2" x14ac:dyDescent="0.3">
      <c r="A20" s="45">
        <f>IF(F20&lt;&gt;"",1+MAX($A$5:A19),"")</f>
        <v>6</v>
      </c>
      <c r="B20" s="94"/>
      <c r="C20" s="38" t="s">
        <v>101</v>
      </c>
      <c r="D20" s="55">
        <v>4275</v>
      </c>
      <c r="E20" s="56">
        <v>0.1</v>
      </c>
      <c r="F20" s="57">
        <f>(1+E20)*D20</f>
        <v>4702.5</v>
      </c>
      <c r="G20" s="58" t="s">
        <v>5</v>
      </c>
      <c r="H20" s="35">
        <v>3.4803600000000001</v>
      </c>
      <c r="I20" s="35">
        <f t="shared" ref="I20" si="19">H20*F20</f>
        <v>16366.392900000001</v>
      </c>
      <c r="J20" s="43">
        <v>3.6499999999999998E-2</v>
      </c>
      <c r="K20" s="24">
        <f t="shared" ref="K20" si="20">$N$6</f>
        <v>30</v>
      </c>
      <c r="L20" s="44">
        <f t="shared" ref="L20" si="21">J20*F20</f>
        <v>171.64124999999999</v>
      </c>
      <c r="M20" s="27">
        <f t="shared" ref="M20" si="22">L20*K20</f>
        <v>5149.2374999999993</v>
      </c>
      <c r="N20" s="27">
        <f t="shared" ref="N20" si="23">M20+I20</f>
        <v>21515.630400000002</v>
      </c>
      <c r="O20" s="76"/>
      <c r="P20" s="59"/>
      <c r="Q20" s="59"/>
      <c r="T20" s="61"/>
    </row>
    <row r="21" spans="1:20" s="60" customFormat="1" x14ac:dyDescent="0.3">
      <c r="A21" s="45" t="str">
        <f>IF(F21&lt;&gt;"",1+MAX($A$5:A20),"")</f>
        <v/>
      </c>
      <c r="B21" s="91"/>
      <c r="C21" s="38"/>
      <c r="D21" s="55"/>
      <c r="E21" s="56"/>
      <c r="F21" s="57"/>
      <c r="G21" s="58"/>
      <c r="H21" s="35"/>
      <c r="I21" s="35"/>
      <c r="J21" s="43"/>
      <c r="K21" s="24"/>
      <c r="L21" s="44"/>
      <c r="M21" s="27"/>
      <c r="N21" s="27"/>
      <c r="O21" s="76"/>
      <c r="P21" s="59"/>
      <c r="Q21" s="59"/>
      <c r="T21" s="61"/>
    </row>
    <row r="22" spans="1:20" s="3" customFormat="1" x14ac:dyDescent="0.25">
      <c r="A22" s="31"/>
      <c r="B22" s="62"/>
      <c r="C22" s="17" t="s">
        <v>50</v>
      </c>
      <c r="D22" s="25"/>
      <c r="E22" s="8"/>
      <c r="F22" s="28"/>
      <c r="G22" s="8"/>
      <c r="H22" s="8"/>
      <c r="I22" s="8"/>
      <c r="J22" s="8"/>
      <c r="K22" s="8"/>
      <c r="L22" s="8"/>
      <c r="M22" s="22"/>
      <c r="N22" s="8"/>
      <c r="O22" s="9">
        <f>SUM(N24:N46)</f>
        <v>39364.12268072</v>
      </c>
      <c r="P22" s="59"/>
      <c r="Q22" s="2"/>
      <c r="T22" s="16"/>
    </row>
    <row r="23" spans="1:20" s="3" customFormat="1" x14ac:dyDescent="0.25">
      <c r="A23" s="45" t="str">
        <f>IF(F23&lt;&gt;"",1+MAX($A$5:A22),"")</f>
        <v/>
      </c>
      <c r="B23" s="84"/>
      <c r="C23" s="18"/>
      <c r="D23" s="19"/>
      <c r="E23" s="20"/>
      <c r="F23" s="29"/>
      <c r="G23" s="21"/>
      <c r="H23" s="21"/>
      <c r="I23" s="21"/>
      <c r="J23" s="21"/>
      <c r="K23" s="21"/>
      <c r="L23" s="21"/>
      <c r="M23" s="40" t="s">
        <v>21</v>
      </c>
      <c r="N23" s="41">
        <v>32</v>
      </c>
      <c r="O23" s="76"/>
      <c r="P23" s="59"/>
      <c r="Q23" s="2"/>
      <c r="T23" s="16"/>
    </row>
    <row r="24" spans="1:20" s="60" customFormat="1" x14ac:dyDescent="0.3">
      <c r="A24" s="45" t="str">
        <f>IF(F24&lt;&gt;"",1+MAX($A$5:A23),"")</f>
        <v/>
      </c>
      <c r="B24" s="94" t="s">
        <v>123</v>
      </c>
      <c r="C24" s="86" t="s">
        <v>103</v>
      </c>
      <c r="D24" s="55"/>
      <c r="E24" s="56"/>
      <c r="F24" s="57"/>
      <c r="G24" s="58"/>
      <c r="H24" s="35"/>
      <c r="I24" s="35"/>
      <c r="J24" s="43"/>
      <c r="K24" s="24"/>
      <c r="L24" s="44"/>
      <c r="M24" s="27"/>
      <c r="N24" s="27"/>
      <c r="O24" s="76"/>
      <c r="P24" s="59"/>
      <c r="Q24" s="59"/>
      <c r="T24" s="61"/>
    </row>
    <row r="25" spans="1:20" s="60" customFormat="1" x14ac:dyDescent="0.3">
      <c r="A25" s="45">
        <f>IF(F25&lt;&gt;"",1+MAX($A$5:A24),"")</f>
        <v>7</v>
      </c>
      <c r="B25" s="94"/>
      <c r="C25" s="38" t="s">
        <v>104</v>
      </c>
      <c r="D25" s="55">
        <v>4</v>
      </c>
      <c r="E25" s="56">
        <v>0</v>
      </c>
      <c r="F25" s="57">
        <f>(1+E25)*D25</f>
        <v>4</v>
      </c>
      <c r="G25" s="58" t="s">
        <v>3</v>
      </c>
      <c r="H25" s="35">
        <v>3.5788000000000002</v>
      </c>
      <c r="I25" s="35">
        <f t="shared" ref="I25" si="24">H25*F25</f>
        <v>14.315200000000001</v>
      </c>
      <c r="J25" s="43">
        <v>0.05</v>
      </c>
      <c r="K25" s="24">
        <f>$N$23</f>
        <v>32</v>
      </c>
      <c r="L25" s="44">
        <f t="shared" ref="L25" si="25">J25*F25</f>
        <v>0.2</v>
      </c>
      <c r="M25" s="27">
        <f t="shared" ref="M25" si="26">L25*K25</f>
        <v>6.4</v>
      </c>
      <c r="N25" s="27">
        <f t="shared" ref="N25" si="27">M25+I25</f>
        <v>20.715200000000003</v>
      </c>
      <c r="O25" s="76"/>
      <c r="P25" s="59"/>
      <c r="Q25" s="59"/>
      <c r="T25" s="61"/>
    </row>
    <row r="26" spans="1:20" s="60" customFormat="1" x14ac:dyDescent="0.3">
      <c r="A26" s="45">
        <f>IF(F26&lt;&gt;"",1+MAX($A$5:A25),"")</f>
        <v>8</v>
      </c>
      <c r="B26" s="94"/>
      <c r="C26" s="38" t="s">
        <v>105</v>
      </c>
      <c r="D26" s="55">
        <v>1</v>
      </c>
      <c r="E26" s="56">
        <v>0</v>
      </c>
      <c r="F26" s="57">
        <f>(1+E26)*D26</f>
        <v>1</v>
      </c>
      <c r="G26" s="58" t="s">
        <v>3</v>
      </c>
      <c r="H26" s="35">
        <v>17.378800000000002</v>
      </c>
      <c r="I26" s="35">
        <f t="shared" ref="I26:I38" si="28">H26*F26</f>
        <v>17.378800000000002</v>
      </c>
      <c r="J26" s="43">
        <v>0.64500000000000002</v>
      </c>
      <c r="K26" s="24">
        <f t="shared" ref="K26:K38" si="29">$N$23</f>
        <v>32</v>
      </c>
      <c r="L26" s="44">
        <f t="shared" ref="L26:L38" si="30">J26*F26</f>
        <v>0.64500000000000002</v>
      </c>
      <c r="M26" s="27">
        <f t="shared" ref="M26:M38" si="31">L26*K26</f>
        <v>20.64</v>
      </c>
      <c r="N26" s="27">
        <f t="shared" ref="N26:N38" si="32">M26+I26</f>
        <v>38.018799999999999</v>
      </c>
      <c r="O26" s="76"/>
      <c r="P26" s="59"/>
      <c r="Q26" s="59"/>
      <c r="T26" s="61"/>
    </row>
    <row r="27" spans="1:20" s="60" customFormat="1" x14ac:dyDescent="0.3">
      <c r="A27" s="45">
        <f>IF(F27&lt;&gt;"",1+MAX($A$5:A26),"")</f>
        <v>9</v>
      </c>
      <c r="B27" s="94"/>
      <c r="C27" s="38" t="s">
        <v>106</v>
      </c>
      <c r="D27" s="55">
        <v>20</v>
      </c>
      <c r="E27" s="56">
        <v>0</v>
      </c>
      <c r="F27" s="57">
        <f>(1+E27)*D27</f>
        <v>20</v>
      </c>
      <c r="G27" s="58" t="s">
        <v>3</v>
      </c>
      <c r="H27" s="35">
        <v>81.42</v>
      </c>
      <c r="I27" s="35">
        <f t="shared" si="28"/>
        <v>1628.4</v>
      </c>
      <c r="J27" s="43">
        <v>0.88900000000000001</v>
      </c>
      <c r="K27" s="24">
        <f t="shared" si="29"/>
        <v>32</v>
      </c>
      <c r="L27" s="44">
        <f t="shared" si="30"/>
        <v>17.78</v>
      </c>
      <c r="M27" s="27">
        <f t="shared" si="31"/>
        <v>568.96</v>
      </c>
      <c r="N27" s="27">
        <f t="shared" si="32"/>
        <v>2197.36</v>
      </c>
      <c r="O27" s="76"/>
      <c r="P27" s="59"/>
      <c r="Q27" s="59"/>
      <c r="T27" s="61"/>
    </row>
    <row r="28" spans="1:20" s="60" customFormat="1" x14ac:dyDescent="0.3">
      <c r="A28" s="45">
        <f>IF(F28&lt;&gt;"",1+MAX($A$5:A27),"")</f>
        <v>10</v>
      </c>
      <c r="B28" s="94"/>
      <c r="C28" s="38" t="s">
        <v>107</v>
      </c>
      <c r="D28" s="55">
        <v>12</v>
      </c>
      <c r="E28" s="56">
        <v>0</v>
      </c>
      <c r="F28" s="57">
        <f>(1+E28)*D28</f>
        <v>12</v>
      </c>
      <c r="G28" s="58" t="s">
        <v>3</v>
      </c>
      <c r="H28" s="35">
        <v>13.055361659999999</v>
      </c>
      <c r="I28" s="35">
        <f t="shared" si="28"/>
        <v>156.66433991999997</v>
      </c>
      <c r="J28" s="43">
        <v>0.308</v>
      </c>
      <c r="K28" s="24">
        <f t="shared" si="29"/>
        <v>32</v>
      </c>
      <c r="L28" s="44">
        <f t="shared" si="30"/>
        <v>3.6959999999999997</v>
      </c>
      <c r="M28" s="27">
        <f t="shared" si="31"/>
        <v>118.27199999999999</v>
      </c>
      <c r="N28" s="27">
        <f t="shared" si="32"/>
        <v>274.93633991999997</v>
      </c>
      <c r="O28" s="76"/>
      <c r="P28" s="59"/>
      <c r="Q28" s="59"/>
      <c r="T28" s="61"/>
    </row>
    <row r="29" spans="1:20" s="60" customFormat="1" x14ac:dyDescent="0.3">
      <c r="A29" s="45">
        <f>IF(F29&lt;&gt;"",1+MAX($A$5:A28),"")</f>
        <v>11</v>
      </c>
      <c r="B29" s="94"/>
      <c r="C29" s="38" t="s">
        <v>108</v>
      </c>
      <c r="D29" s="55">
        <v>72</v>
      </c>
      <c r="E29" s="56">
        <v>0</v>
      </c>
      <c r="F29" s="57">
        <f>(1+E29)*D29</f>
        <v>72</v>
      </c>
      <c r="G29" s="58" t="s">
        <v>3</v>
      </c>
      <c r="H29" s="35">
        <v>3.3764000000000003</v>
      </c>
      <c r="I29" s="35">
        <f t="shared" si="28"/>
        <v>243.10080000000002</v>
      </c>
      <c r="J29" s="43">
        <v>0.04</v>
      </c>
      <c r="K29" s="24">
        <f t="shared" si="29"/>
        <v>32</v>
      </c>
      <c r="L29" s="44">
        <f t="shared" si="30"/>
        <v>2.88</v>
      </c>
      <c r="M29" s="27">
        <f t="shared" si="31"/>
        <v>92.16</v>
      </c>
      <c r="N29" s="27">
        <f t="shared" si="32"/>
        <v>335.26080000000002</v>
      </c>
      <c r="O29" s="76"/>
      <c r="P29" s="59"/>
      <c r="Q29" s="59"/>
      <c r="T29" s="61"/>
    </row>
    <row r="30" spans="1:20" s="60" customFormat="1" x14ac:dyDescent="0.3">
      <c r="A30" s="45">
        <f>IF(F30&lt;&gt;"",1+MAX($A$5:A29),"")</f>
        <v>12</v>
      </c>
      <c r="B30" s="94"/>
      <c r="C30" s="38" t="s">
        <v>109</v>
      </c>
      <c r="D30" s="55">
        <v>1140</v>
      </c>
      <c r="E30" s="56">
        <v>0</v>
      </c>
      <c r="F30" s="57">
        <f>(1+E30)*D30</f>
        <v>1140</v>
      </c>
      <c r="G30" s="58" t="s">
        <v>3</v>
      </c>
      <c r="H30" s="35">
        <v>0.20608000000000001</v>
      </c>
      <c r="I30" s="35">
        <f t="shared" si="28"/>
        <v>234.93120000000002</v>
      </c>
      <c r="J30" s="43">
        <v>3.4999999999999996E-3</v>
      </c>
      <c r="K30" s="24">
        <f t="shared" si="29"/>
        <v>32</v>
      </c>
      <c r="L30" s="44">
        <f t="shared" si="30"/>
        <v>3.9899999999999998</v>
      </c>
      <c r="M30" s="27">
        <f t="shared" si="31"/>
        <v>127.67999999999999</v>
      </c>
      <c r="N30" s="27">
        <f t="shared" si="32"/>
        <v>362.6112</v>
      </c>
      <c r="O30" s="76"/>
      <c r="P30" s="59"/>
      <c r="Q30" s="59"/>
      <c r="T30" s="61"/>
    </row>
    <row r="31" spans="1:20" s="60" customFormat="1" x14ac:dyDescent="0.3">
      <c r="A31" s="45">
        <f>IF(F31&lt;&gt;"",1+MAX($A$5:A30),"")</f>
        <v>13</v>
      </c>
      <c r="B31" s="94"/>
      <c r="C31" s="38" t="s">
        <v>110</v>
      </c>
      <c r="D31" s="55">
        <v>40</v>
      </c>
      <c r="E31" s="56">
        <v>0</v>
      </c>
      <c r="F31" s="57">
        <f>(1+E31)*D31</f>
        <v>40</v>
      </c>
      <c r="G31" s="58" t="s">
        <v>3</v>
      </c>
      <c r="H31" s="35">
        <v>3.5788000000000002</v>
      </c>
      <c r="I31" s="35">
        <f t="shared" si="28"/>
        <v>143.15200000000002</v>
      </c>
      <c r="J31" s="43">
        <v>0.05</v>
      </c>
      <c r="K31" s="24">
        <f t="shared" si="29"/>
        <v>32</v>
      </c>
      <c r="L31" s="44">
        <f t="shared" si="30"/>
        <v>2</v>
      </c>
      <c r="M31" s="27">
        <f t="shared" si="31"/>
        <v>64</v>
      </c>
      <c r="N31" s="27">
        <f t="shared" si="32"/>
        <v>207.15200000000002</v>
      </c>
      <c r="O31" s="76"/>
      <c r="P31" s="59"/>
      <c r="Q31" s="59"/>
      <c r="T31" s="61"/>
    </row>
    <row r="32" spans="1:20" s="60" customFormat="1" x14ac:dyDescent="0.3">
      <c r="A32" s="45">
        <f>IF(F32&lt;&gt;"",1+MAX($A$5:A31),"")</f>
        <v>14</v>
      </c>
      <c r="B32" s="94"/>
      <c r="C32" s="38" t="s">
        <v>111</v>
      </c>
      <c r="D32" s="55">
        <f>D31</f>
        <v>40</v>
      </c>
      <c r="E32" s="56">
        <v>0</v>
      </c>
      <c r="F32" s="57">
        <f>(1+E32)*D32</f>
        <v>40</v>
      </c>
      <c r="G32" s="58" t="s">
        <v>3</v>
      </c>
      <c r="H32" s="35">
        <v>1.6560000000000001</v>
      </c>
      <c r="I32" s="35">
        <f t="shared" si="28"/>
        <v>66.240000000000009</v>
      </c>
      <c r="J32" s="43">
        <v>2.4400000000000002E-2</v>
      </c>
      <c r="K32" s="24">
        <f t="shared" si="29"/>
        <v>32</v>
      </c>
      <c r="L32" s="44">
        <f t="shared" si="30"/>
        <v>0.97600000000000009</v>
      </c>
      <c r="M32" s="27">
        <f t="shared" si="31"/>
        <v>31.232000000000003</v>
      </c>
      <c r="N32" s="27">
        <f t="shared" si="32"/>
        <v>97.472000000000008</v>
      </c>
      <c r="O32" s="76"/>
      <c r="P32" s="59"/>
      <c r="Q32" s="59"/>
      <c r="T32" s="61"/>
    </row>
    <row r="33" spans="1:20" s="60" customFormat="1" x14ac:dyDescent="0.3">
      <c r="A33" s="45">
        <f>IF(F33&lt;&gt;"",1+MAX($A$5:A32),"")</f>
        <v>15</v>
      </c>
      <c r="B33" s="94"/>
      <c r="C33" s="38" t="s">
        <v>112</v>
      </c>
      <c r="D33" s="55">
        <f>D32</f>
        <v>40</v>
      </c>
      <c r="E33" s="56">
        <v>0</v>
      </c>
      <c r="F33" s="57">
        <f>(1+E33)*D33</f>
        <v>40</v>
      </c>
      <c r="G33" s="58" t="s">
        <v>3</v>
      </c>
      <c r="H33" s="35">
        <v>1.6560000000000001</v>
      </c>
      <c r="I33" s="35">
        <f t="shared" si="28"/>
        <v>66.240000000000009</v>
      </c>
      <c r="J33" s="43">
        <v>2.4400000000000002E-2</v>
      </c>
      <c r="K33" s="24">
        <f t="shared" si="29"/>
        <v>32</v>
      </c>
      <c r="L33" s="44">
        <f t="shared" si="30"/>
        <v>0.97600000000000009</v>
      </c>
      <c r="M33" s="27">
        <f t="shared" si="31"/>
        <v>31.232000000000003</v>
      </c>
      <c r="N33" s="27">
        <f t="shared" si="32"/>
        <v>97.472000000000008</v>
      </c>
      <c r="O33" s="76"/>
      <c r="P33" s="59"/>
      <c r="Q33" s="59"/>
      <c r="T33" s="61"/>
    </row>
    <row r="34" spans="1:20" s="60" customFormat="1" x14ac:dyDescent="0.3">
      <c r="A34" s="45">
        <f>IF(F34&lt;&gt;"",1+MAX($A$5:A33),"")</f>
        <v>16</v>
      </c>
      <c r="B34" s="94"/>
      <c r="C34" s="38" t="s">
        <v>113</v>
      </c>
      <c r="D34" s="55">
        <v>20</v>
      </c>
      <c r="E34" s="56">
        <v>0</v>
      </c>
      <c r="F34" s="57">
        <f>(1+E34)*D34</f>
        <v>20</v>
      </c>
      <c r="G34" s="58" t="s">
        <v>3</v>
      </c>
      <c r="H34" s="35">
        <v>3.4775999999999998</v>
      </c>
      <c r="I34" s="35">
        <f t="shared" si="28"/>
        <v>69.551999999999992</v>
      </c>
      <c r="J34" s="43">
        <v>0.08</v>
      </c>
      <c r="K34" s="24">
        <f t="shared" si="29"/>
        <v>32</v>
      </c>
      <c r="L34" s="44">
        <f t="shared" si="30"/>
        <v>1.6</v>
      </c>
      <c r="M34" s="27">
        <f t="shared" si="31"/>
        <v>51.2</v>
      </c>
      <c r="N34" s="27">
        <f t="shared" si="32"/>
        <v>120.752</v>
      </c>
      <c r="O34" s="76"/>
      <c r="P34" s="59"/>
      <c r="Q34" s="59"/>
      <c r="T34" s="61"/>
    </row>
    <row r="35" spans="1:20" s="60" customFormat="1" x14ac:dyDescent="0.3">
      <c r="A35" s="45">
        <f>IF(F35&lt;&gt;"",1+MAX($A$5:A34),"")</f>
        <v>17</v>
      </c>
      <c r="B35" s="94"/>
      <c r="C35" s="38" t="s">
        <v>114</v>
      </c>
      <c r="D35" s="55">
        <f>100/2</f>
        <v>50</v>
      </c>
      <c r="E35" s="56">
        <v>0</v>
      </c>
      <c r="F35" s="57">
        <f>(1+E35)*D35</f>
        <v>50</v>
      </c>
      <c r="G35" s="58" t="s">
        <v>3</v>
      </c>
      <c r="H35" s="35">
        <v>12.328000000000001</v>
      </c>
      <c r="I35" s="35">
        <f t="shared" si="28"/>
        <v>616.40000000000009</v>
      </c>
      <c r="J35" s="43">
        <v>7.0000000000000007E-2</v>
      </c>
      <c r="K35" s="24">
        <f t="shared" si="29"/>
        <v>32</v>
      </c>
      <c r="L35" s="44">
        <f t="shared" si="30"/>
        <v>3.5000000000000004</v>
      </c>
      <c r="M35" s="27">
        <f t="shared" si="31"/>
        <v>112.00000000000001</v>
      </c>
      <c r="N35" s="27">
        <f t="shared" si="32"/>
        <v>728.40000000000009</v>
      </c>
      <c r="O35" s="76"/>
      <c r="P35" s="59"/>
      <c r="Q35" s="59"/>
      <c r="T35" s="61"/>
    </row>
    <row r="36" spans="1:20" s="60" customFormat="1" x14ac:dyDescent="0.3">
      <c r="A36" s="45">
        <f>IF(F36&lt;&gt;"",1+MAX($A$5:A35),"")</f>
        <v>18</v>
      </c>
      <c r="B36" s="94"/>
      <c r="C36" s="38" t="s">
        <v>115</v>
      </c>
      <c r="D36" s="55">
        <v>25</v>
      </c>
      <c r="E36" s="56">
        <v>0</v>
      </c>
      <c r="F36" s="57">
        <f>(1+E36)*D36</f>
        <v>25</v>
      </c>
      <c r="G36" s="58" t="s">
        <v>3</v>
      </c>
      <c r="H36" s="35">
        <v>8.1788000000000007</v>
      </c>
      <c r="I36" s="35">
        <f t="shared" si="28"/>
        <v>204.47000000000003</v>
      </c>
      <c r="J36" s="43">
        <v>0.05</v>
      </c>
      <c r="K36" s="24">
        <f t="shared" si="29"/>
        <v>32</v>
      </c>
      <c r="L36" s="44">
        <f t="shared" si="30"/>
        <v>1.25</v>
      </c>
      <c r="M36" s="27">
        <f t="shared" si="31"/>
        <v>40</v>
      </c>
      <c r="N36" s="27">
        <f t="shared" si="32"/>
        <v>244.47000000000003</v>
      </c>
      <c r="O36" s="76"/>
      <c r="P36" s="59"/>
      <c r="Q36" s="59"/>
      <c r="T36" s="61"/>
    </row>
    <row r="37" spans="1:20" s="60" customFormat="1" x14ac:dyDescent="0.3">
      <c r="A37" s="45">
        <f>IF(F37&lt;&gt;"",1+MAX($A$5:A36),"")</f>
        <v>19</v>
      </c>
      <c r="B37" s="94"/>
      <c r="C37" s="38" t="s">
        <v>116</v>
      </c>
      <c r="D37" s="55">
        <v>3340</v>
      </c>
      <c r="E37" s="56">
        <v>0</v>
      </c>
      <c r="F37" s="57">
        <f>(1+E37)*D37</f>
        <v>3340</v>
      </c>
      <c r="G37" s="58" t="s">
        <v>3</v>
      </c>
      <c r="H37" s="35">
        <v>0.25760000000000005</v>
      </c>
      <c r="I37" s="35">
        <f t="shared" si="28"/>
        <v>860.38400000000013</v>
      </c>
      <c r="J37" s="43">
        <v>3.4999999999999996E-3</v>
      </c>
      <c r="K37" s="24">
        <f t="shared" si="29"/>
        <v>32</v>
      </c>
      <c r="L37" s="44">
        <f t="shared" si="30"/>
        <v>11.69</v>
      </c>
      <c r="M37" s="27">
        <f t="shared" si="31"/>
        <v>374.08</v>
      </c>
      <c r="N37" s="27">
        <f t="shared" si="32"/>
        <v>1234.4640000000002</v>
      </c>
      <c r="O37" s="76"/>
      <c r="P37" s="59"/>
      <c r="Q37" s="59"/>
      <c r="T37" s="61"/>
    </row>
    <row r="38" spans="1:20" s="60" customFormat="1" x14ac:dyDescent="0.3">
      <c r="A38" s="45">
        <f>IF(F38&lt;&gt;"",1+MAX($A$5:A37),"")</f>
        <v>20</v>
      </c>
      <c r="B38" s="94"/>
      <c r="C38" s="38" t="s">
        <v>117</v>
      </c>
      <c r="D38" s="55">
        <v>216</v>
      </c>
      <c r="E38" s="56">
        <v>0</v>
      </c>
      <c r="F38" s="57">
        <f>(1+E38)*D38</f>
        <v>216</v>
      </c>
      <c r="G38" s="58" t="s">
        <v>3</v>
      </c>
      <c r="H38" s="35">
        <v>0.25760000000000005</v>
      </c>
      <c r="I38" s="35">
        <f t="shared" ref="I38" si="33">H38*F38</f>
        <v>55.641600000000011</v>
      </c>
      <c r="J38" s="43">
        <v>3.4999999999999996E-3</v>
      </c>
      <c r="K38" s="24">
        <f t="shared" si="29"/>
        <v>32</v>
      </c>
      <c r="L38" s="44">
        <f t="shared" si="30"/>
        <v>0.75599999999999989</v>
      </c>
      <c r="M38" s="27">
        <f t="shared" si="31"/>
        <v>24.191999999999997</v>
      </c>
      <c r="N38" s="27">
        <f t="shared" si="32"/>
        <v>79.833600000000004</v>
      </c>
      <c r="O38" s="76"/>
      <c r="P38" s="59"/>
      <c r="Q38" s="59"/>
      <c r="T38" s="61"/>
    </row>
    <row r="39" spans="1:20" s="60" customFormat="1" x14ac:dyDescent="0.3">
      <c r="A39" s="45" t="str">
        <f>IF(F39&lt;&gt;"",1+MAX($A$5:A38),"")</f>
        <v/>
      </c>
      <c r="B39" s="94"/>
      <c r="C39" s="38"/>
      <c r="D39" s="55"/>
      <c r="E39" s="56"/>
      <c r="F39" s="57"/>
      <c r="G39" s="58"/>
      <c r="H39" s="35"/>
      <c r="I39" s="35"/>
      <c r="J39" s="43"/>
      <c r="K39" s="24"/>
      <c r="L39" s="44"/>
      <c r="M39" s="27"/>
      <c r="N39" s="27"/>
      <c r="O39" s="76"/>
      <c r="P39" s="59"/>
      <c r="Q39" s="59"/>
      <c r="T39" s="61"/>
    </row>
    <row r="40" spans="1:20" s="60" customFormat="1" x14ac:dyDescent="0.3">
      <c r="A40" s="45" t="str">
        <f>IF(F40&lt;&gt;"",1+MAX($A$5:A39),"")</f>
        <v/>
      </c>
      <c r="B40" s="94"/>
      <c r="C40" s="86" t="s">
        <v>118</v>
      </c>
      <c r="D40" s="55"/>
      <c r="E40" s="56"/>
      <c r="F40" s="57"/>
      <c r="G40" s="58"/>
      <c r="H40" s="35"/>
      <c r="I40" s="35"/>
      <c r="J40" s="43"/>
      <c r="K40" s="24"/>
      <c r="L40" s="44"/>
      <c r="M40" s="27"/>
      <c r="N40" s="27"/>
      <c r="O40" s="76"/>
      <c r="P40" s="59"/>
      <c r="Q40" s="59"/>
      <c r="T40" s="61"/>
    </row>
    <row r="41" spans="1:20" s="60" customFormat="1" x14ac:dyDescent="0.3">
      <c r="A41" s="45">
        <f>IF(F41&lt;&gt;"",1+MAX($A$5:A40),"")</f>
        <v>21</v>
      </c>
      <c r="B41" s="94"/>
      <c r="C41" s="38" t="s">
        <v>119</v>
      </c>
      <c r="D41" s="55">
        <v>12</v>
      </c>
      <c r="E41" s="56">
        <v>0</v>
      </c>
      <c r="F41" s="57">
        <f>(1+E41)*D41</f>
        <v>12</v>
      </c>
      <c r="G41" s="58" t="s">
        <v>3</v>
      </c>
      <c r="H41" s="35">
        <v>1148.1600000000001</v>
      </c>
      <c r="I41" s="35">
        <f t="shared" ref="I41:I42" si="34">H41*F41</f>
        <v>13777.920000000002</v>
      </c>
      <c r="J41" s="43">
        <v>3.2</v>
      </c>
      <c r="K41" s="24">
        <f t="shared" ref="K41:K42" si="35">$N$23</f>
        <v>32</v>
      </c>
      <c r="L41" s="44">
        <f t="shared" ref="L41:L42" si="36">J41*F41</f>
        <v>38.400000000000006</v>
      </c>
      <c r="M41" s="27">
        <f t="shared" ref="M41:M42" si="37">L41*K41</f>
        <v>1228.8000000000002</v>
      </c>
      <c r="N41" s="27">
        <f t="shared" ref="N41:N42" si="38">M41+I41</f>
        <v>15006.720000000001</v>
      </c>
      <c r="O41" s="76"/>
      <c r="P41" s="59"/>
      <c r="Q41" s="59"/>
      <c r="T41" s="61"/>
    </row>
    <row r="42" spans="1:20" s="60" customFormat="1" x14ac:dyDescent="0.3">
      <c r="A42" s="45">
        <f>IF(F42&lt;&gt;"",1+MAX($A$5:A41),"")</f>
        <v>22</v>
      </c>
      <c r="B42" s="94"/>
      <c r="C42" s="38" t="s">
        <v>120</v>
      </c>
      <c r="D42" s="55">
        <v>1</v>
      </c>
      <c r="E42" s="56">
        <v>0</v>
      </c>
      <c r="F42" s="57">
        <f>(1+E42)*D42</f>
        <v>1</v>
      </c>
      <c r="G42" s="58" t="s">
        <v>3</v>
      </c>
      <c r="H42" s="35">
        <v>202.768</v>
      </c>
      <c r="I42" s="35">
        <f t="shared" si="34"/>
        <v>202.768</v>
      </c>
      <c r="J42" s="43">
        <v>1.4</v>
      </c>
      <c r="K42" s="24">
        <f t="shared" si="35"/>
        <v>32</v>
      </c>
      <c r="L42" s="44">
        <f t="shared" si="36"/>
        <v>1.4</v>
      </c>
      <c r="M42" s="27">
        <f t="shared" si="37"/>
        <v>44.8</v>
      </c>
      <c r="N42" s="27">
        <f t="shared" si="38"/>
        <v>247.56799999999998</v>
      </c>
      <c r="O42" s="76"/>
      <c r="P42" s="59"/>
      <c r="Q42" s="59"/>
      <c r="T42" s="61"/>
    </row>
    <row r="43" spans="1:20" s="60" customFormat="1" x14ac:dyDescent="0.3">
      <c r="A43" s="45" t="str">
        <f>IF(F43&lt;&gt;"",1+MAX($A$5:A42),"")</f>
        <v/>
      </c>
      <c r="B43" s="94"/>
      <c r="C43" s="38"/>
      <c r="D43" s="55"/>
      <c r="E43" s="56"/>
      <c r="F43" s="57"/>
      <c r="G43" s="58"/>
      <c r="H43" s="35"/>
      <c r="I43" s="35"/>
      <c r="J43" s="43"/>
      <c r="K43" s="24"/>
      <c r="L43" s="44"/>
      <c r="M43" s="27"/>
      <c r="N43" s="27"/>
      <c r="O43" s="76"/>
      <c r="P43" s="59"/>
      <c r="Q43" s="59"/>
      <c r="T43" s="61"/>
    </row>
    <row r="44" spans="1:20" s="60" customFormat="1" x14ac:dyDescent="0.3">
      <c r="A44" s="45" t="str">
        <f>IF(F44&lt;&gt;"",1+MAX($A$5:A43),"")</f>
        <v/>
      </c>
      <c r="B44" s="94"/>
      <c r="C44" s="86" t="s">
        <v>121</v>
      </c>
      <c r="D44" s="55"/>
      <c r="E44" s="56"/>
      <c r="F44" s="57"/>
      <c r="G44" s="58"/>
      <c r="H44" s="35"/>
      <c r="I44" s="35"/>
      <c r="J44" s="43"/>
      <c r="K44" s="24"/>
      <c r="L44" s="44"/>
      <c r="M44" s="27"/>
      <c r="N44" s="27"/>
      <c r="O44" s="76"/>
      <c r="P44" s="59"/>
      <c r="Q44" s="59"/>
      <c r="T44" s="61"/>
    </row>
    <row r="45" spans="1:20" s="60" customFormat="1" x14ac:dyDescent="0.3">
      <c r="A45" s="45">
        <f>IF(F45&lt;&gt;"",1+MAX($A$5:A44),"")</f>
        <v>23</v>
      </c>
      <c r="B45" s="94"/>
      <c r="C45" s="38" t="s">
        <v>122</v>
      </c>
      <c r="D45" s="55">
        <v>367.71</v>
      </c>
      <c r="E45" s="56">
        <v>0.1</v>
      </c>
      <c r="F45" s="57">
        <f>(1+E45)*D45</f>
        <v>404.48099999999999</v>
      </c>
      <c r="G45" s="58" t="s">
        <v>4</v>
      </c>
      <c r="H45" s="35">
        <v>39.044800000000002</v>
      </c>
      <c r="I45" s="35">
        <f t="shared" ref="I45" si="39">H45*F45</f>
        <v>15792.8797488</v>
      </c>
      <c r="J45" s="43">
        <v>0.17599999999999999</v>
      </c>
      <c r="K45" s="24">
        <f t="shared" ref="K45" si="40">$N$23</f>
        <v>32</v>
      </c>
      <c r="L45" s="44">
        <f t="shared" ref="L45" si="41">J45*F45</f>
        <v>71.188655999999995</v>
      </c>
      <c r="M45" s="27">
        <f t="shared" ref="M45" si="42">L45*K45</f>
        <v>2278.0369919999998</v>
      </c>
      <c r="N45" s="27">
        <f t="shared" ref="N45" si="43">M45+I45</f>
        <v>18070.916740799999</v>
      </c>
      <c r="O45" s="76"/>
      <c r="P45" s="59"/>
      <c r="Q45" s="59"/>
      <c r="T45" s="61"/>
    </row>
    <row r="46" spans="1:20" s="60" customFormat="1" x14ac:dyDescent="0.3">
      <c r="A46" s="45" t="str">
        <f>IF(F46&lt;&gt;"",1+MAX($A$5:A45),"")</f>
        <v/>
      </c>
      <c r="B46" s="91"/>
      <c r="C46" s="38"/>
      <c r="D46" s="55"/>
      <c r="E46" s="56"/>
      <c r="F46" s="57"/>
      <c r="G46" s="58"/>
      <c r="H46" s="35"/>
      <c r="I46" s="35"/>
      <c r="J46" s="43"/>
      <c r="K46" s="24"/>
      <c r="L46" s="44"/>
      <c r="M46" s="27"/>
      <c r="N46" s="27"/>
      <c r="O46" s="76"/>
      <c r="P46" s="59"/>
      <c r="Q46" s="59"/>
      <c r="T46" s="61"/>
    </row>
    <row r="47" spans="1:20" s="3" customFormat="1" x14ac:dyDescent="0.25">
      <c r="A47" s="31"/>
      <c r="B47" s="62"/>
      <c r="C47" s="17" t="s">
        <v>23</v>
      </c>
      <c r="D47" s="25"/>
      <c r="E47" s="8"/>
      <c r="F47" s="28"/>
      <c r="G47" s="8"/>
      <c r="H47" s="8"/>
      <c r="I47" s="8"/>
      <c r="J47" s="8"/>
      <c r="K47" s="8"/>
      <c r="L47" s="8"/>
      <c r="M47" s="22"/>
      <c r="N47" s="8"/>
      <c r="O47" s="9">
        <f>SUM(N49:N101)</f>
        <v>60396.510878768022</v>
      </c>
      <c r="P47" s="59"/>
      <c r="Q47" s="2"/>
      <c r="T47" s="16"/>
    </row>
    <row r="48" spans="1:20" s="3" customFormat="1" x14ac:dyDescent="0.25">
      <c r="A48" s="45" t="str">
        <f>IF(F48&lt;&gt;"",1+MAX($A$5:A47),"")</f>
        <v/>
      </c>
      <c r="B48" s="84"/>
      <c r="C48" s="18"/>
      <c r="D48" s="19"/>
      <c r="E48" s="20"/>
      <c r="F48" s="29"/>
      <c r="G48" s="21"/>
      <c r="H48" s="21"/>
      <c r="I48" s="21"/>
      <c r="J48" s="21"/>
      <c r="K48" s="21"/>
      <c r="L48" s="21"/>
      <c r="M48" s="40" t="s">
        <v>21</v>
      </c>
      <c r="N48" s="41">
        <v>32</v>
      </c>
      <c r="O48" s="76"/>
      <c r="P48" s="59"/>
      <c r="Q48" s="2"/>
      <c r="T48" s="16"/>
    </row>
    <row r="49" spans="1:20" s="60" customFormat="1" x14ac:dyDescent="0.3">
      <c r="A49" s="45" t="str">
        <f>IF(F49&lt;&gt;"",1+MAX($A$5:A48),"")</f>
        <v/>
      </c>
      <c r="B49" s="94" t="s">
        <v>161</v>
      </c>
      <c r="C49" s="86" t="s">
        <v>124</v>
      </c>
      <c r="D49" s="55"/>
      <c r="E49" s="56"/>
      <c r="F49" s="57"/>
      <c r="G49" s="58"/>
      <c r="H49" s="35"/>
      <c r="I49" s="35"/>
      <c r="J49" s="43"/>
      <c r="K49" s="24"/>
      <c r="L49" s="44"/>
      <c r="M49" s="27"/>
      <c r="N49" s="27"/>
      <c r="O49" s="76"/>
      <c r="P49" s="59"/>
      <c r="Q49" s="59"/>
      <c r="T49" s="61"/>
    </row>
    <row r="50" spans="1:20" s="60" customFormat="1" x14ac:dyDescent="0.3">
      <c r="A50" s="45">
        <f>IF(F50&lt;&gt;"",1+MAX($A$5:A49),"")</f>
        <v>24</v>
      </c>
      <c r="B50" s="94"/>
      <c r="C50" s="38" t="s">
        <v>125</v>
      </c>
      <c r="D50" s="55">
        <v>989.12</v>
      </c>
      <c r="E50" s="56">
        <v>0.1</v>
      </c>
      <c r="F50" s="57">
        <f>(1+E50)*D50</f>
        <v>1088.0320000000002</v>
      </c>
      <c r="G50" s="58" t="s">
        <v>4</v>
      </c>
      <c r="H50" s="35">
        <v>4.0601440000000002</v>
      </c>
      <c r="I50" s="35">
        <f t="shared" ref="I50" si="44">H50*F50</f>
        <v>4417.5665966080005</v>
      </c>
      <c r="J50" s="43">
        <v>0.05</v>
      </c>
      <c r="K50" s="24">
        <f>$N$48</f>
        <v>32</v>
      </c>
      <c r="L50" s="44">
        <f t="shared" ref="L50" si="45">J50*F50</f>
        <v>54.401600000000009</v>
      </c>
      <c r="M50" s="27">
        <f t="shared" ref="M50" si="46">L50*K50</f>
        <v>1740.8512000000003</v>
      </c>
      <c r="N50" s="27">
        <f t="shared" ref="N50" si="47">M50+I50</f>
        <v>6158.4177966080006</v>
      </c>
      <c r="O50" s="76"/>
      <c r="P50" s="59"/>
      <c r="Q50" s="59"/>
      <c r="T50" s="61"/>
    </row>
    <row r="51" spans="1:20" s="60" customFormat="1" x14ac:dyDescent="0.3">
      <c r="A51" s="45">
        <f>IF(F51&lt;&gt;"",1+MAX($A$5:A50),"")</f>
        <v>25</v>
      </c>
      <c r="B51" s="94"/>
      <c r="C51" s="38" t="s">
        <v>126</v>
      </c>
      <c r="D51" s="55">
        <v>572.55999999999995</v>
      </c>
      <c r="E51" s="56">
        <v>0.1</v>
      </c>
      <c r="F51" s="57">
        <f>(1+E51)*D51</f>
        <v>629.81600000000003</v>
      </c>
      <c r="G51" s="58" t="s">
        <v>4</v>
      </c>
      <c r="H51" s="35">
        <v>2.1160000000000001</v>
      </c>
      <c r="I51" s="35">
        <f t="shared" ref="I51" si="48">H51*F51</f>
        <v>1332.6906560000002</v>
      </c>
      <c r="J51" s="43">
        <v>0.02</v>
      </c>
      <c r="K51" s="24">
        <f>$N$48</f>
        <v>32</v>
      </c>
      <c r="L51" s="44">
        <f t="shared" ref="L51" si="49">J51*F51</f>
        <v>12.59632</v>
      </c>
      <c r="M51" s="27">
        <f t="shared" ref="M51" si="50">L51*K51</f>
        <v>403.08224000000001</v>
      </c>
      <c r="N51" s="27">
        <f t="shared" ref="N51" si="51">M51+I51</f>
        <v>1735.7728960000002</v>
      </c>
      <c r="O51" s="76"/>
      <c r="P51" s="59"/>
      <c r="Q51" s="59"/>
      <c r="T51" s="61"/>
    </row>
    <row r="52" spans="1:20" s="60" customFormat="1" x14ac:dyDescent="0.3">
      <c r="A52" s="45" t="str">
        <f>IF(F52&lt;&gt;"",1+MAX($A$5:A51),"")</f>
        <v/>
      </c>
      <c r="B52" s="94"/>
      <c r="C52" s="38"/>
      <c r="D52" s="55"/>
      <c r="E52" s="56"/>
      <c r="F52" s="57"/>
      <c r="G52" s="58"/>
      <c r="H52" s="35"/>
      <c r="I52" s="35"/>
      <c r="J52" s="43"/>
      <c r="K52" s="24"/>
      <c r="L52" s="44"/>
      <c r="M52" s="27"/>
      <c r="N52" s="27"/>
      <c r="O52" s="76"/>
      <c r="P52" s="59"/>
      <c r="Q52" s="59"/>
      <c r="T52" s="61"/>
    </row>
    <row r="53" spans="1:20" s="60" customFormat="1" x14ac:dyDescent="0.3">
      <c r="A53" s="45" t="str">
        <f>IF(F53&lt;&gt;"",1+MAX($A$5:A52),"")</f>
        <v/>
      </c>
      <c r="B53" s="94"/>
      <c r="C53" s="86" t="s">
        <v>76</v>
      </c>
      <c r="D53" s="55"/>
      <c r="E53" s="56"/>
      <c r="F53" s="57"/>
      <c r="G53" s="58"/>
      <c r="H53" s="35"/>
      <c r="I53" s="35"/>
      <c r="J53" s="43"/>
      <c r="K53" s="24"/>
      <c r="L53" s="44"/>
      <c r="M53" s="27"/>
      <c r="N53" s="27"/>
      <c r="O53" s="76"/>
      <c r="P53" s="59"/>
      <c r="Q53" s="59"/>
      <c r="T53" s="61"/>
    </row>
    <row r="54" spans="1:20" s="60" customFormat="1" x14ac:dyDescent="0.3">
      <c r="A54" s="45">
        <f>IF(F54&lt;&gt;"",1+MAX($A$5:A53),"")</f>
        <v>26</v>
      </c>
      <c r="B54" s="94"/>
      <c r="C54" s="38" t="s">
        <v>127</v>
      </c>
      <c r="D54" s="55">
        <v>532.1</v>
      </c>
      <c r="E54" s="56">
        <v>0.1</v>
      </c>
      <c r="F54" s="57">
        <f>(1+E54)*D54</f>
        <v>585.31000000000006</v>
      </c>
      <c r="G54" s="58" t="s">
        <v>4</v>
      </c>
      <c r="H54" s="35">
        <v>4.0590400000000004</v>
      </c>
      <c r="I54" s="35">
        <f t="shared" ref="I54:I57" si="52">H54*F54</f>
        <v>2375.7967024000004</v>
      </c>
      <c r="J54" s="43">
        <v>0.05</v>
      </c>
      <c r="K54" s="24">
        <f t="shared" ref="K54:K57" si="53">$N$48</f>
        <v>32</v>
      </c>
      <c r="L54" s="44">
        <f t="shared" ref="L54:L57" si="54">J54*F54</f>
        <v>29.265500000000003</v>
      </c>
      <c r="M54" s="27">
        <f t="shared" ref="M54:M57" si="55">L54*K54</f>
        <v>936.49600000000009</v>
      </c>
      <c r="N54" s="27">
        <f t="shared" ref="N54:N57" si="56">M54+I54</f>
        <v>3312.2927024000005</v>
      </c>
      <c r="O54" s="76"/>
      <c r="P54" s="59"/>
      <c r="Q54" s="59"/>
      <c r="T54" s="61"/>
    </row>
    <row r="55" spans="1:20" s="60" customFormat="1" x14ac:dyDescent="0.3">
      <c r="A55" s="45">
        <f>IF(F55&lt;&gt;"",1+MAX($A$5:A54),"")</f>
        <v>27</v>
      </c>
      <c r="B55" s="94"/>
      <c r="C55" s="38" t="s">
        <v>128</v>
      </c>
      <c r="D55" s="55">
        <v>7.44</v>
      </c>
      <c r="E55" s="56">
        <v>0.1</v>
      </c>
      <c r="F55" s="57">
        <f>(1+E55)*D55</f>
        <v>8.1840000000000011</v>
      </c>
      <c r="G55" s="58" t="s">
        <v>4</v>
      </c>
      <c r="H55" s="35">
        <v>6.3296000000000001</v>
      </c>
      <c r="I55" s="35">
        <f t="shared" si="52"/>
        <v>51.80144640000001</v>
      </c>
      <c r="J55" s="43">
        <v>7.0000000000000007E-2</v>
      </c>
      <c r="K55" s="24">
        <f t="shared" si="53"/>
        <v>32</v>
      </c>
      <c r="L55" s="44">
        <f t="shared" si="54"/>
        <v>0.57288000000000017</v>
      </c>
      <c r="M55" s="27">
        <f t="shared" si="55"/>
        <v>18.332160000000005</v>
      </c>
      <c r="N55" s="27">
        <f t="shared" si="56"/>
        <v>70.133606400000019</v>
      </c>
      <c r="O55" s="76"/>
      <c r="P55" s="59"/>
      <c r="Q55" s="59"/>
      <c r="T55" s="61"/>
    </row>
    <row r="56" spans="1:20" s="60" customFormat="1" x14ac:dyDescent="0.3">
      <c r="A56" s="45">
        <f>IF(F56&lt;&gt;"",1+MAX($A$5:A55),"")</f>
        <v>28</v>
      </c>
      <c r="B56" s="94"/>
      <c r="C56" s="38" t="s">
        <v>129</v>
      </c>
      <c r="D56" s="55">
        <v>17.489999999999998</v>
      </c>
      <c r="E56" s="56">
        <v>0.1</v>
      </c>
      <c r="F56" s="57">
        <f>(1+E56)*D56</f>
        <v>19.239000000000001</v>
      </c>
      <c r="G56" s="58" t="s">
        <v>4</v>
      </c>
      <c r="H56" s="35">
        <v>3.5604000000000005</v>
      </c>
      <c r="I56" s="35">
        <f t="shared" si="52"/>
        <v>68.498535600000011</v>
      </c>
      <c r="J56" s="43">
        <v>0.04</v>
      </c>
      <c r="K56" s="24">
        <f t="shared" si="53"/>
        <v>32</v>
      </c>
      <c r="L56" s="44">
        <f t="shared" si="54"/>
        <v>0.76956000000000002</v>
      </c>
      <c r="M56" s="27">
        <f t="shared" si="55"/>
        <v>24.625920000000001</v>
      </c>
      <c r="N56" s="27">
        <f t="shared" si="56"/>
        <v>93.124455600000005</v>
      </c>
      <c r="O56" s="76"/>
      <c r="P56" s="59"/>
      <c r="Q56" s="59"/>
      <c r="T56" s="61"/>
    </row>
    <row r="57" spans="1:20" s="60" customFormat="1" x14ac:dyDescent="0.3">
      <c r="A57" s="45">
        <f>IF(F57&lt;&gt;"",1+MAX($A$5:A56),"")</f>
        <v>29</v>
      </c>
      <c r="B57" s="94"/>
      <c r="C57" s="38" t="s">
        <v>130</v>
      </c>
      <c r="D57" s="55">
        <v>286.27999999999997</v>
      </c>
      <c r="E57" s="56">
        <v>0.1</v>
      </c>
      <c r="F57" s="57">
        <f>(1+E57)*D57</f>
        <v>314.90800000000002</v>
      </c>
      <c r="G57" s="58" t="s">
        <v>4</v>
      </c>
      <c r="H57" s="35">
        <v>4.0590400000000004</v>
      </c>
      <c r="I57" s="35">
        <f t="shared" si="52"/>
        <v>1278.2241683200002</v>
      </c>
      <c r="J57" s="43">
        <v>0.05</v>
      </c>
      <c r="K57" s="24">
        <f t="shared" si="53"/>
        <v>32</v>
      </c>
      <c r="L57" s="44">
        <f t="shared" si="54"/>
        <v>15.745400000000002</v>
      </c>
      <c r="M57" s="27">
        <f t="shared" si="55"/>
        <v>503.85280000000006</v>
      </c>
      <c r="N57" s="27">
        <f t="shared" si="56"/>
        <v>1782.0769683200003</v>
      </c>
      <c r="O57" s="76"/>
      <c r="P57" s="59"/>
      <c r="Q57" s="59"/>
      <c r="T57" s="61"/>
    </row>
    <row r="58" spans="1:20" s="60" customFormat="1" x14ac:dyDescent="0.3">
      <c r="A58" s="45" t="str">
        <f>IF(F58&lt;&gt;"",1+MAX($A$5:A57),"")</f>
        <v/>
      </c>
      <c r="B58" s="94"/>
      <c r="C58" s="38"/>
      <c r="D58" s="55"/>
      <c r="E58" s="56"/>
      <c r="F58" s="57"/>
      <c r="G58" s="58"/>
      <c r="H58" s="35"/>
      <c r="I58" s="35"/>
      <c r="J58" s="43"/>
      <c r="K58" s="24"/>
      <c r="L58" s="44"/>
      <c r="M58" s="27"/>
      <c r="N58" s="27"/>
      <c r="O58" s="76"/>
      <c r="P58" s="59"/>
      <c r="Q58" s="59"/>
      <c r="T58" s="61"/>
    </row>
    <row r="59" spans="1:20" s="60" customFormat="1" x14ac:dyDescent="0.3">
      <c r="A59" s="45" t="str">
        <f>IF(F59&lt;&gt;"",1+MAX($A$5:A58),"")</f>
        <v/>
      </c>
      <c r="B59" s="94"/>
      <c r="C59" s="86" t="s">
        <v>131</v>
      </c>
      <c r="D59" s="55"/>
      <c r="E59" s="56"/>
      <c r="F59" s="57"/>
      <c r="G59" s="58"/>
      <c r="H59" s="35"/>
      <c r="I59" s="35"/>
      <c r="J59" s="43"/>
      <c r="K59" s="24"/>
      <c r="L59" s="44"/>
      <c r="M59" s="27"/>
      <c r="N59" s="27"/>
      <c r="O59" s="76"/>
      <c r="P59" s="59"/>
      <c r="Q59" s="59"/>
      <c r="T59" s="61"/>
    </row>
    <row r="60" spans="1:20" s="60" customFormat="1" x14ac:dyDescent="0.3">
      <c r="A60" s="45">
        <f>IF(F60&lt;&gt;"",1+MAX($A$5:A59),"")</f>
        <v>30</v>
      </c>
      <c r="B60" s="94"/>
      <c r="C60" s="38" t="s">
        <v>132</v>
      </c>
      <c r="D60" s="55">
        <v>1723</v>
      </c>
      <c r="E60" s="56">
        <v>0.1</v>
      </c>
      <c r="F60" s="57">
        <f>(1+E60)*D60</f>
        <v>1895.3000000000002</v>
      </c>
      <c r="G60" s="58" t="s">
        <v>5</v>
      </c>
      <c r="H60" s="35">
        <v>2.0516000000000001</v>
      </c>
      <c r="I60" s="35">
        <f t="shared" ref="I60:I66" si="57">H60*F60</f>
        <v>3888.3974800000005</v>
      </c>
      <c r="J60" s="43">
        <v>0.02</v>
      </c>
      <c r="K60" s="24">
        <f t="shared" ref="K60:K66" si="58">$N$48</f>
        <v>32</v>
      </c>
      <c r="L60" s="44">
        <f t="shared" ref="L60:L66" si="59">J60*F60</f>
        <v>37.906000000000006</v>
      </c>
      <c r="M60" s="27">
        <f t="shared" ref="M60:M66" si="60">L60*K60</f>
        <v>1212.9920000000002</v>
      </c>
      <c r="N60" s="27">
        <f t="shared" ref="N60:N66" si="61">M60+I60</f>
        <v>5101.3894800000007</v>
      </c>
      <c r="O60" s="76"/>
      <c r="P60" s="59"/>
      <c r="Q60" s="59"/>
      <c r="T60" s="61"/>
    </row>
    <row r="61" spans="1:20" s="60" customFormat="1" x14ac:dyDescent="0.3">
      <c r="A61" s="45">
        <f>IF(F61&lt;&gt;"",1+MAX($A$5:A60),"")</f>
        <v>31</v>
      </c>
      <c r="B61" s="94"/>
      <c r="C61" s="38" t="s">
        <v>133</v>
      </c>
      <c r="D61" s="55">
        <v>613</v>
      </c>
      <c r="E61" s="56">
        <v>0.1</v>
      </c>
      <c r="F61" s="57">
        <f>(1+E61)*D61</f>
        <v>674.30000000000007</v>
      </c>
      <c r="G61" s="58" t="s">
        <v>5</v>
      </c>
      <c r="H61" s="35">
        <v>2.5649600000000001</v>
      </c>
      <c r="I61" s="35">
        <f t="shared" si="57"/>
        <v>1729.5525280000002</v>
      </c>
      <c r="J61" s="43">
        <v>2.5000000000000001E-2</v>
      </c>
      <c r="K61" s="24">
        <f t="shared" si="58"/>
        <v>32</v>
      </c>
      <c r="L61" s="44">
        <f t="shared" si="59"/>
        <v>16.857500000000002</v>
      </c>
      <c r="M61" s="27">
        <f t="shared" si="60"/>
        <v>539.44000000000005</v>
      </c>
      <c r="N61" s="27">
        <f t="shared" si="61"/>
        <v>2268.9925280000002</v>
      </c>
      <c r="O61" s="76"/>
      <c r="P61" s="59"/>
      <c r="Q61" s="59"/>
      <c r="T61" s="61"/>
    </row>
    <row r="62" spans="1:20" s="60" customFormat="1" x14ac:dyDescent="0.3">
      <c r="A62" s="45">
        <f>IF(F62&lt;&gt;"",1+MAX($A$5:A61),"")</f>
        <v>32</v>
      </c>
      <c r="B62" s="94"/>
      <c r="C62" s="38" t="s">
        <v>134</v>
      </c>
      <c r="D62" s="55">
        <v>516</v>
      </c>
      <c r="E62" s="56">
        <v>0.1</v>
      </c>
      <c r="F62" s="57">
        <f>(1+E62)*D62</f>
        <v>567.6</v>
      </c>
      <c r="G62" s="58" t="s">
        <v>5</v>
      </c>
      <c r="H62" s="35">
        <v>2.0552800000000002</v>
      </c>
      <c r="I62" s="35">
        <f t="shared" si="57"/>
        <v>1166.5769280000002</v>
      </c>
      <c r="J62" s="43">
        <v>0.02</v>
      </c>
      <c r="K62" s="24">
        <f t="shared" si="58"/>
        <v>32</v>
      </c>
      <c r="L62" s="44">
        <f t="shared" si="59"/>
        <v>11.352</v>
      </c>
      <c r="M62" s="27">
        <f t="shared" si="60"/>
        <v>363.26400000000001</v>
      </c>
      <c r="N62" s="27">
        <f t="shared" si="61"/>
        <v>1529.8409280000001</v>
      </c>
      <c r="O62" s="76"/>
      <c r="P62" s="59"/>
      <c r="Q62" s="59"/>
      <c r="T62" s="61"/>
    </row>
    <row r="63" spans="1:20" s="60" customFormat="1" x14ac:dyDescent="0.3">
      <c r="A63" s="45">
        <f>IF(F63&lt;&gt;"",1+MAX($A$5:A62),"")</f>
        <v>33</v>
      </c>
      <c r="B63" s="94"/>
      <c r="C63" s="38" t="s">
        <v>135</v>
      </c>
      <c r="D63" s="55">
        <v>56</v>
      </c>
      <c r="E63" s="56">
        <v>0.1</v>
      </c>
      <c r="F63" s="57">
        <f>(1+E63)*D63</f>
        <v>61.600000000000009</v>
      </c>
      <c r="G63" s="58" t="s">
        <v>5</v>
      </c>
      <c r="H63" s="35">
        <v>2.0552800000000002</v>
      </c>
      <c r="I63" s="35">
        <f t="shared" si="57"/>
        <v>126.60524800000003</v>
      </c>
      <c r="J63" s="43">
        <v>0.02</v>
      </c>
      <c r="K63" s="24">
        <f t="shared" si="58"/>
        <v>32</v>
      </c>
      <c r="L63" s="44">
        <f t="shared" si="59"/>
        <v>1.2320000000000002</v>
      </c>
      <c r="M63" s="27">
        <f t="shared" si="60"/>
        <v>39.424000000000007</v>
      </c>
      <c r="N63" s="27">
        <f t="shared" si="61"/>
        <v>166.02924800000005</v>
      </c>
      <c r="O63" s="76"/>
      <c r="P63" s="59"/>
      <c r="Q63" s="59"/>
      <c r="T63" s="61"/>
    </row>
    <row r="64" spans="1:20" s="60" customFormat="1" x14ac:dyDescent="0.3">
      <c r="A64" s="45">
        <f>IF(F64&lt;&gt;"",1+MAX($A$5:A63),"")</f>
        <v>34</v>
      </c>
      <c r="B64" s="94"/>
      <c r="C64" s="38" t="s">
        <v>136</v>
      </c>
      <c r="D64" s="55">
        <v>516</v>
      </c>
      <c r="E64" s="56">
        <v>0.1</v>
      </c>
      <c r="F64" s="57">
        <f>(1+E64)*D64</f>
        <v>567.6</v>
      </c>
      <c r="G64" s="58" t="s">
        <v>5</v>
      </c>
      <c r="H64" s="35">
        <v>1.7387999999999999</v>
      </c>
      <c r="I64" s="35">
        <f t="shared" si="57"/>
        <v>986.94287999999995</v>
      </c>
      <c r="J64" s="43">
        <v>0.02</v>
      </c>
      <c r="K64" s="24">
        <f t="shared" si="58"/>
        <v>32</v>
      </c>
      <c r="L64" s="44">
        <f t="shared" si="59"/>
        <v>11.352</v>
      </c>
      <c r="M64" s="27">
        <f t="shared" si="60"/>
        <v>363.26400000000001</v>
      </c>
      <c r="N64" s="27">
        <f t="shared" si="61"/>
        <v>1350.20688</v>
      </c>
      <c r="O64" s="76"/>
      <c r="P64" s="59"/>
      <c r="Q64" s="59"/>
      <c r="T64" s="61"/>
    </row>
    <row r="65" spans="1:20" s="60" customFormat="1" x14ac:dyDescent="0.3">
      <c r="A65" s="45">
        <f>IF(F65&lt;&gt;"",1+MAX($A$5:A64),"")</f>
        <v>35</v>
      </c>
      <c r="B65" s="94"/>
      <c r="C65" s="38" t="s">
        <v>137</v>
      </c>
      <c r="D65" s="55">
        <v>310</v>
      </c>
      <c r="E65" s="56">
        <v>0</v>
      </c>
      <c r="F65" s="57">
        <f>(1+E65)*D65</f>
        <v>310</v>
      </c>
      <c r="G65" s="58" t="s">
        <v>3</v>
      </c>
      <c r="H65" s="35">
        <v>2.9440000000000004</v>
      </c>
      <c r="I65" s="35">
        <f t="shared" si="57"/>
        <v>912.6400000000001</v>
      </c>
      <c r="J65" s="43">
        <v>0.03</v>
      </c>
      <c r="K65" s="24">
        <f t="shared" si="58"/>
        <v>32</v>
      </c>
      <c r="L65" s="44">
        <f t="shared" si="59"/>
        <v>9.2999999999999989</v>
      </c>
      <c r="M65" s="27">
        <f t="shared" si="60"/>
        <v>297.59999999999997</v>
      </c>
      <c r="N65" s="27">
        <f t="shared" si="61"/>
        <v>1210.24</v>
      </c>
      <c r="O65" s="76"/>
      <c r="P65" s="59"/>
      <c r="Q65" s="59"/>
      <c r="T65" s="61"/>
    </row>
    <row r="66" spans="1:20" s="60" customFormat="1" x14ac:dyDescent="0.3">
      <c r="A66" s="45">
        <f>IF(F66&lt;&gt;"",1+MAX($A$5:A65),"")</f>
        <v>36</v>
      </c>
      <c r="B66" s="94"/>
      <c r="C66" s="38" t="s">
        <v>138</v>
      </c>
      <c r="D66" s="55">
        <v>155</v>
      </c>
      <c r="E66" s="56">
        <v>0</v>
      </c>
      <c r="F66" s="57">
        <f>(1+E66)*D66</f>
        <v>155</v>
      </c>
      <c r="G66" s="58" t="s">
        <v>3</v>
      </c>
      <c r="H66" s="35">
        <v>4.4160000000000004</v>
      </c>
      <c r="I66" s="35">
        <f t="shared" si="57"/>
        <v>684.48</v>
      </c>
      <c r="J66" s="43">
        <v>0.04</v>
      </c>
      <c r="K66" s="24">
        <f t="shared" si="58"/>
        <v>32</v>
      </c>
      <c r="L66" s="44">
        <f t="shared" si="59"/>
        <v>6.2</v>
      </c>
      <c r="M66" s="27">
        <f t="shared" si="60"/>
        <v>198.4</v>
      </c>
      <c r="N66" s="27">
        <f t="shared" si="61"/>
        <v>882.88</v>
      </c>
      <c r="O66" s="76"/>
      <c r="P66" s="59"/>
      <c r="Q66" s="59"/>
      <c r="T66" s="61"/>
    </row>
    <row r="67" spans="1:20" s="60" customFormat="1" x14ac:dyDescent="0.3">
      <c r="A67" s="45" t="str">
        <f>IF(F67&lt;&gt;"",1+MAX($A$5:A66),"")</f>
        <v/>
      </c>
      <c r="B67" s="94"/>
      <c r="C67" s="38"/>
      <c r="D67" s="55"/>
      <c r="E67" s="56"/>
      <c r="F67" s="57"/>
      <c r="G67" s="58"/>
      <c r="H67" s="35"/>
      <c r="I67" s="35"/>
      <c r="J67" s="43"/>
      <c r="K67" s="24"/>
      <c r="L67" s="44"/>
      <c r="M67" s="27"/>
      <c r="N67" s="27"/>
      <c r="O67" s="76"/>
      <c r="P67" s="59"/>
      <c r="Q67" s="59"/>
      <c r="T67" s="61"/>
    </row>
    <row r="68" spans="1:20" s="60" customFormat="1" x14ac:dyDescent="0.3">
      <c r="A68" s="45" t="str">
        <f>IF(F68&lt;&gt;"",1+MAX($A$5:A67),"")</f>
        <v/>
      </c>
      <c r="B68" s="94"/>
      <c r="C68" s="86" t="s">
        <v>139</v>
      </c>
      <c r="D68" s="55"/>
      <c r="E68" s="56"/>
      <c r="F68" s="57"/>
      <c r="G68" s="58"/>
      <c r="H68" s="35"/>
      <c r="I68" s="35"/>
      <c r="J68" s="43"/>
      <c r="K68" s="24"/>
      <c r="L68" s="44"/>
      <c r="M68" s="27"/>
      <c r="N68" s="27"/>
      <c r="O68" s="76"/>
      <c r="P68" s="59"/>
      <c r="Q68" s="59"/>
      <c r="T68" s="61"/>
    </row>
    <row r="69" spans="1:20" s="60" customFormat="1" x14ac:dyDescent="0.3">
      <c r="A69" s="45">
        <f>IF(F69&lt;&gt;"",1+MAX($A$5:A68),"")</f>
        <v>37</v>
      </c>
      <c r="B69" s="94"/>
      <c r="C69" s="38" t="s">
        <v>140</v>
      </c>
      <c r="D69" s="55">
        <v>18</v>
      </c>
      <c r="E69" s="56">
        <v>0</v>
      </c>
      <c r="F69" s="57">
        <f>(1+E69)*D69</f>
        <v>18</v>
      </c>
      <c r="G69" s="58" t="s">
        <v>3</v>
      </c>
      <c r="H69" s="35">
        <v>287.04000000000002</v>
      </c>
      <c r="I69" s="35">
        <f t="shared" ref="I69:I73" si="62">H69*F69</f>
        <v>5166.72</v>
      </c>
      <c r="J69" s="43">
        <v>2</v>
      </c>
      <c r="K69" s="24">
        <f t="shared" ref="K69:K73" si="63">$N$48</f>
        <v>32</v>
      </c>
      <c r="L69" s="44">
        <f t="shared" ref="L69:L73" si="64">J69*F69</f>
        <v>36</v>
      </c>
      <c r="M69" s="27">
        <f t="shared" ref="M69:M73" si="65">L69*K69</f>
        <v>1152</v>
      </c>
      <c r="N69" s="27">
        <f t="shared" ref="N69:N73" si="66">M69+I69</f>
        <v>6318.72</v>
      </c>
      <c r="O69" s="76"/>
      <c r="P69" s="59"/>
      <c r="Q69" s="59"/>
      <c r="T69" s="61"/>
    </row>
    <row r="70" spans="1:20" s="60" customFormat="1" x14ac:dyDescent="0.3">
      <c r="A70" s="45">
        <f>IF(F70&lt;&gt;"",1+MAX($A$5:A69),"")</f>
        <v>38</v>
      </c>
      <c r="B70" s="94"/>
      <c r="C70" s="38" t="s">
        <v>141</v>
      </c>
      <c r="D70" s="55">
        <v>2</v>
      </c>
      <c r="E70" s="56">
        <v>0</v>
      </c>
      <c r="F70" s="57">
        <f>(1+E70)*D70</f>
        <v>2</v>
      </c>
      <c r="G70" s="58" t="s">
        <v>3</v>
      </c>
      <c r="H70" s="35">
        <v>588.80000000000007</v>
      </c>
      <c r="I70" s="35">
        <f t="shared" si="62"/>
        <v>1177.6000000000001</v>
      </c>
      <c r="J70" s="43">
        <v>4</v>
      </c>
      <c r="K70" s="24">
        <f t="shared" si="63"/>
        <v>32</v>
      </c>
      <c r="L70" s="44">
        <f t="shared" si="64"/>
        <v>8</v>
      </c>
      <c r="M70" s="27">
        <f t="shared" si="65"/>
        <v>256</v>
      </c>
      <c r="N70" s="27">
        <f t="shared" si="66"/>
        <v>1433.6000000000001</v>
      </c>
      <c r="O70" s="76"/>
      <c r="P70" s="59"/>
      <c r="Q70" s="59"/>
      <c r="T70" s="61"/>
    </row>
    <row r="71" spans="1:20" s="60" customFormat="1" x14ac:dyDescent="0.3">
      <c r="A71" s="45">
        <f>IF(F71&lt;&gt;"",1+MAX($A$5:A70),"")</f>
        <v>39</v>
      </c>
      <c r="B71" s="94"/>
      <c r="C71" s="38" t="s">
        <v>142</v>
      </c>
      <c r="D71" s="55">
        <v>20</v>
      </c>
      <c r="E71" s="56">
        <v>0</v>
      </c>
      <c r="F71" s="57">
        <f>(1+E71)*D71</f>
        <v>20</v>
      </c>
      <c r="G71" s="58" t="s">
        <v>3</v>
      </c>
      <c r="H71" s="35">
        <v>23.552000000000003</v>
      </c>
      <c r="I71" s="35">
        <f t="shared" si="62"/>
        <v>471.04000000000008</v>
      </c>
      <c r="J71" s="43">
        <f>0.03*8</f>
        <v>0.24</v>
      </c>
      <c r="K71" s="24">
        <f t="shared" si="63"/>
        <v>32</v>
      </c>
      <c r="L71" s="44">
        <f t="shared" si="64"/>
        <v>4.8</v>
      </c>
      <c r="M71" s="27">
        <f t="shared" si="65"/>
        <v>153.6</v>
      </c>
      <c r="N71" s="27">
        <f t="shared" si="66"/>
        <v>624.6400000000001</v>
      </c>
      <c r="O71" s="76"/>
      <c r="P71" s="59"/>
      <c r="Q71" s="59"/>
      <c r="T71" s="61"/>
    </row>
    <row r="72" spans="1:20" s="60" customFormat="1" x14ac:dyDescent="0.3">
      <c r="A72" s="45">
        <f>IF(F72&lt;&gt;"",1+MAX($A$5:A71),"")</f>
        <v>40</v>
      </c>
      <c r="B72" s="94"/>
      <c r="C72" s="38" t="s">
        <v>143</v>
      </c>
      <c r="D72" s="55">
        <v>12</v>
      </c>
      <c r="E72" s="56">
        <v>0</v>
      </c>
      <c r="F72" s="57">
        <f>(1+E72)*D72</f>
        <v>12</v>
      </c>
      <c r="G72" s="58" t="s">
        <v>3</v>
      </c>
      <c r="H72" s="35">
        <v>29.44</v>
      </c>
      <c r="I72" s="35">
        <f t="shared" si="62"/>
        <v>353.28000000000003</v>
      </c>
      <c r="J72" s="43">
        <f>0.03*10</f>
        <v>0.3</v>
      </c>
      <c r="K72" s="24">
        <f t="shared" si="63"/>
        <v>32</v>
      </c>
      <c r="L72" s="44">
        <f t="shared" si="64"/>
        <v>3.5999999999999996</v>
      </c>
      <c r="M72" s="27">
        <f t="shared" si="65"/>
        <v>115.19999999999999</v>
      </c>
      <c r="N72" s="27">
        <f t="shared" si="66"/>
        <v>468.48</v>
      </c>
      <c r="O72" s="76"/>
      <c r="P72" s="59"/>
      <c r="Q72" s="59"/>
      <c r="T72" s="61"/>
    </row>
    <row r="73" spans="1:20" s="60" customFormat="1" x14ac:dyDescent="0.3">
      <c r="A73" s="45">
        <f>IF(F73&lt;&gt;"",1+MAX($A$5:A72),"")</f>
        <v>41</v>
      </c>
      <c r="B73" s="94"/>
      <c r="C73" s="38" t="s">
        <v>144</v>
      </c>
      <c r="D73" s="55">
        <v>48</v>
      </c>
      <c r="E73" s="56">
        <v>0</v>
      </c>
      <c r="F73" s="57">
        <f>(1+E73)*D73</f>
        <v>48</v>
      </c>
      <c r="G73" s="58" t="s">
        <v>3</v>
      </c>
      <c r="H73" s="35">
        <v>29.44</v>
      </c>
      <c r="I73" s="35">
        <f t="shared" si="62"/>
        <v>1413.1200000000001</v>
      </c>
      <c r="J73" s="43">
        <f>0.03*10</f>
        <v>0.3</v>
      </c>
      <c r="K73" s="24">
        <f t="shared" si="63"/>
        <v>32</v>
      </c>
      <c r="L73" s="44">
        <f t="shared" si="64"/>
        <v>14.399999999999999</v>
      </c>
      <c r="M73" s="27">
        <f t="shared" si="65"/>
        <v>460.79999999999995</v>
      </c>
      <c r="N73" s="27">
        <f t="shared" si="66"/>
        <v>1873.92</v>
      </c>
      <c r="O73" s="76"/>
      <c r="P73" s="59"/>
      <c r="Q73" s="59"/>
      <c r="T73" s="61"/>
    </row>
    <row r="74" spans="1:20" s="60" customFormat="1" x14ac:dyDescent="0.3">
      <c r="A74" s="45" t="str">
        <f>IF(F74&lt;&gt;"",1+MAX($A$5:A73),"")</f>
        <v/>
      </c>
      <c r="B74" s="94"/>
      <c r="C74" s="38"/>
      <c r="D74" s="55"/>
      <c r="E74" s="56"/>
      <c r="F74" s="57"/>
      <c r="G74" s="58"/>
      <c r="H74" s="35"/>
      <c r="I74" s="35"/>
      <c r="J74" s="43"/>
      <c r="K74" s="24"/>
      <c r="L74" s="44"/>
      <c r="M74" s="27"/>
      <c r="N74" s="27"/>
      <c r="O74" s="76"/>
      <c r="P74" s="59"/>
      <c r="Q74" s="59"/>
      <c r="T74" s="61"/>
    </row>
    <row r="75" spans="1:20" s="60" customFormat="1" x14ac:dyDescent="0.3">
      <c r="A75" s="45" t="str">
        <f>IF(F75&lt;&gt;"",1+MAX($A$5:A74),"")</f>
        <v/>
      </c>
      <c r="B75" s="94"/>
      <c r="C75" s="86" t="s">
        <v>52</v>
      </c>
      <c r="D75" s="55"/>
      <c r="E75" s="56"/>
      <c r="F75" s="57"/>
      <c r="G75" s="58"/>
      <c r="H75" s="35"/>
      <c r="I75" s="35"/>
      <c r="J75" s="43"/>
      <c r="K75" s="24"/>
      <c r="L75" s="44"/>
      <c r="M75" s="27"/>
      <c r="N75" s="27"/>
      <c r="O75" s="76"/>
      <c r="P75" s="59"/>
      <c r="Q75" s="59"/>
      <c r="T75" s="61"/>
    </row>
    <row r="76" spans="1:20" s="60" customFormat="1" x14ac:dyDescent="0.3">
      <c r="A76" s="45">
        <f>IF(F76&lt;&gt;"",1+MAX($A$5:A75),"")</f>
        <v>42</v>
      </c>
      <c r="B76" s="94"/>
      <c r="C76" s="38" t="s">
        <v>145</v>
      </c>
      <c r="D76" s="55">
        <v>1729</v>
      </c>
      <c r="E76" s="56">
        <v>0.1</v>
      </c>
      <c r="F76" s="57">
        <f>(1+E76)*D76</f>
        <v>1901.9</v>
      </c>
      <c r="G76" s="58" t="s">
        <v>5</v>
      </c>
      <c r="H76" s="35">
        <v>1.15368</v>
      </c>
      <c r="I76" s="35">
        <f t="shared" ref="I76" si="67">H76*F76</f>
        <v>2194.1839920000002</v>
      </c>
      <c r="J76" s="43">
        <v>0.03</v>
      </c>
      <c r="K76" s="24">
        <f>$N$48</f>
        <v>32</v>
      </c>
      <c r="L76" s="44">
        <f t="shared" ref="L76" si="68">J76*F76</f>
        <v>57.057000000000002</v>
      </c>
      <c r="M76" s="27">
        <f t="shared" ref="M76" si="69">L76*K76</f>
        <v>1825.8240000000001</v>
      </c>
      <c r="N76" s="27">
        <f t="shared" ref="N76" si="70">M76+I76</f>
        <v>4020.0079920000003</v>
      </c>
      <c r="O76" s="76"/>
      <c r="P76" s="59"/>
      <c r="Q76" s="59"/>
      <c r="T76" s="61"/>
    </row>
    <row r="77" spans="1:20" s="60" customFormat="1" x14ac:dyDescent="0.3">
      <c r="A77" s="45">
        <f>IF(F77&lt;&gt;"",1+MAX($A$5:A76),"")</f>
        <v>43</v>
      </c>
      <c r="B77" s="94"/>
      <c r="C77" s="93" t="s">
        <v>51</v>
      </c>
      <c r="D77" s="55">
        <f>ROUNDUP(D76/32,0)</f>
        <v>55</v>
      </c>
      <c r="E77" s="56">
        <v>0</v>
      </c>
      <c r="F77" s="57">
        <f>(1+E77)*D77</f>
        <v>55</v>
      </c>
      <c r="G77" s="58" t="s">
        <v>3</v>
      </c>
      <c r="H77" s="35"/>
      <c r="I77" s="35"/>
      <c r="J77" s="43"/>
      <c r="K77" s="24"/>
      <c r="L77" s="44"/>
      <c r="M77" s="27"/>
      <c r="N77" s="27"/>
      <c r="O77" s="76"/>
      <c r="P77" s="59"/>
      <c r="Q77" s="59"/>
      <c r="T77" s="61"/>
    </row>
    <row r="78" spans="1:20" s="60" customFormat="1" x14ac:dyDescent="0.3">
      <c r="A78" s="45">
        <f>IF(F78&lt;&gt;"",1+MAX($A$5:A77),"")</f>
        <v>44</v>
      </c>
      <c r="B78" s="94"/>
      <c r="C78" s="38" t="s">
        <v>146</v>
      </c>
      <c r="D78" s="55">
        <f>D77*93</f>
        <v>5115</v>
      </c>
      <c r="E78" s="56">
        <v>0</v>
      </c>
      <c r="F78" s="57">
        <f>(1+E78)*D78</f>
        <v>5115</v>
      </c>
      <c r="G78" s="58" t="s">
        <v>3</v>
      </c>
      <c r="H78" s="35">
        <v>0.2208</v>
      </c>
      <c r="I78" s="35">
        <f t="shared" ref="I78" si="71">H78*F78</f>
        <v>1129.3920000000001</v>
      </c>
      <c r="J78" s="43">
        <v>4.4999999999999997E-3</v>
      </c>
      <c r="K78" s="24">
        <f>$N$48</f>
        <v>32</v>
      </c>
      <c r="L78" s="44">
        <f t="shared" ref="L78" si="72">J78*F78</f>
        <v>23.017499999999998</v>
      </c>
      <c r="M78" s="27">
        <f t="shared" ref="M78" si="73">L78*K78</f>
        <v>736.56</v>
      </c>
      <c r="N78" s="27">
        <f t="shared" ref="N78" si="74">M78+I78</f>
        <v>1865.952</v>
      </c>
      <c r="O78" s="76"/>
      <c r="P78" s="59"/>
      <c r="Q78" s="59"/>
      <c r="T78" s="61"/>
    </row>
    <row r="79" spans="1:20" s="60" customFormat="1" x14ac:dyDescent="0.3">
      <c r="A79" s="45" t="str">
        <f>IF(F79&lt;&gt;"",1+MAX($A$5:A78),"")</f>
        <v/>
      </c>
      <c r="B79" s="94"/>
      <c r="C79" s="38"/>
      <c r="D79" s="55"/>
      <c r="E79" s="56"/>
      <c r="F79" s="57"/>
      <c r="G79" s="58"/>
      <c r="H79" s="35"/>
      <c r="I79" s="35"/>
      <c r="J79" s="43"/>
      <c r="K79" s="24"/>
      <c r="L79" s="44"/>
      <c r="M79" s="27"/>
      <c r="N79" s="27"/>
      <c r="O79" s="76"/>
      <c r="P79" s="59"/>
      <c r="Q79" s="59"/>
      <c r="T79" s="61"/>
    </row>
    <row r="80" spans="1:20" s="60" customFormat="1" x14ac:dyDescent="0.3">
      <c r="A80" s="45">
        <f>IF(F80&lt;&gt;"",1+MAX($A$5:A79),"")</f>
        <v>45</v>
      </c>
      <c r="B80" s="94"/>
      <c r="C80" s="38" t="s">
        <v>147</v>
      </c>
      <c r="D80" s="55">
        <v>600</v>
      </c>
      <c r="E80" s="56">
        <v>0.1</v>
      </c>
      <c r="F80" s="57">
        <f>(1+E80)*D80</f>
        <v>660</v>
      </c>
      <c r="G80" s="58" t="s">
        <v>5</v>
      </c>
      <c r="H80" s="35">
        <v>1.15368</v>
      </c>
      <c r="I80" s="35">
        <f t="shared" ref="I80" si="75">H80*F80</f>
        <v>761.42880000000002</v>
      </c>
      <c r="J80" s="43">
        <v>0.03</v>
      </c>
      <c r="K80" s="24">
        <f>$N$48</f>
        <v>32</v>
      </c>
      <c r="L80" s="44">
        <f t="shared" ref="L80" si="76">J80*F80</f>
        <v>19.8</v>
      </c>
      <c r="M80" s="27">
        <f t="shared" ref="M80" si="77">L80*K80</f>
        <v>633.6</v>
      </c>
      <c r="N80" s="27">
        <f t="shared" ref="N80" si="78">M80+I80</f>
        <v>1395.0288</v>
      </c>
      <c r="O80" s="76"/>
      <c r="P80" s="59"/>
      <c r="Q80" s="59"/>
      <c r="T80" s="61"/>
    </row>
    <row r="81" spans="1:20" s="60" customFormat="1" x14ac:dyDescent="0.3">
      <c r="A81" s="45">
        <f>IF(F81&lt;&gt;"",1+MAX($A$5:A80),"")</f>
        <v>46</v>
      </c>
      <c r="B81" s="94"/>
      <c r="C81" s="93" t="s">
        <v>51</v>
      </c>
      <c r="D81" s="55">
        <f>ROUNDUP(D80/32,0)</f>
        <v>19</v>
      </c>
      <c r="E81" s="56">
        <v>0</v>
      </c>
      <c r="F81" s="57">
        <f>(1+E81)*D81</f>
        <v>19</v>
      </c>
      <c r="G81" s="58" t="s">
        <v>3</v>
      </c>
      <c r="H81" s="35"/>
      <c r="I81" s="35"/>
      <c r="J81" s="43"/>
      <c r="K81" s="24"/>
      <c r="L81" s="44"/>
      <c r="M81" s="27"/>
      <c r="N81" s="27"/>
      <c r="O81" s="76"/>
      <c r="P81" s="59"/>
      <c r="Q81" s="59"/>
      <c r="T81" s="61"/>
    </row>
    <row r="82" spans="1:20" s="60" customFormat="1" x14ac:dyDescent="0.3">
      <c r="A82" s="45">
        <f>IF(F82&lt;&gt;"",1+MAX($A$5:A81),"")</f>
        <v>47</v>
      </c>
      <c r="B82" s="94"/>
      <c r="C82" s="38" t="s">
        <v>146</v>
      </c>
      <c r="D82" s="55">
        <f>D81*93</f>
        <v>1767</v>
      </c>
      <c r="E82" s="56">
        <v>0</v>
      </c>
      <c r="F82" s="57">
        <f>(1+E82)*D82</f>
        <v>1767</v>
      </c>
      <c r="G82" s="58" t="s">
        <v>3</v>
      </c>
      <c r="H82" s="35">
        <v>0.2208</v>
      </c>
      <c r="I82" s="35">
        <f t="shared" ref="I82" si="79">H82*F82</f>
        <v>390.15359999999998</v>
      </c>
      <c r="J82" s="43">
        <v>4.4999999999999997E-3</v>
      </c>
      <c r="K82" s="24">
        <f>$N$48</f>
        <v>32</v>
      </c>
      <c r="L82" s="44">
        <f t="shared" ref="L82" si="80">J82*F82</f>
        <v>7.9514999999999993</v>
      </c>
      <c r="M82" s="27">
        <f t="shared" ref="M82" si="81">L82*K82</f>
        <v>254.44799999999998</v>
      </c>
      <c r="N82" s="27">
        <f t="shared" ref="N82" si="82">M82+I82</f>
        <v>644.60159999999996</v>
      </c>
      <c r="O82" s="76"/>
      <c r="P82" s="59"/>
      <c r="Q82" s="59"/>
      <c r="T82" s="61"/>
    </row>
    <row r="83" spans="1:20" s="60" customFormat="1" x14ac:dyDescent="0.3">
      <c r="A83" s="45" t="str">
        <f>IF(F83&lt;&gt;"",1+MAX($A$5:A82),"")</f>
        <v/>
      </c>
      <c r="B83" s="94"/>
      <c r="C83" s="38"/>
      <c r="D83" s="55"/>
      <c r="E83" s="56"/>
      <c r="F83" s="57"/>
      <c r="G83" s="58"/>
      <c r="H83" s="35"/>
      <c r="I83" s="35"/>
      <c r="J83" s="43"/>
      <c r="K83" s="24"/>
      <c r="L83" s="44"/>
      <c r="M83" s="27"/>
      <c r="N83" s="27"/>
      <c r="O83" s="76"/>
      <c r="P83" s="59"/>
      <c r="Q83" s="59"/>
      <c r="T83" s="61"/>
    </row>
    <row r="84" spans="1:20" s="60" customFormat="1" x14ac:dyDescent="0.3">
      <c r="A84" s="45">
        <f>IF(F84&lt;&gt;"",1+MAX($A$5:A83),"")</f>
        <v>48</v>
      </c>
      <c r="B84" s="94"/>
      <c r="C84" s="38" t="s">
        <v>148</v>
      </c>
      <c r="D84" s="55">
        <v>516</v>
      </c>
      <c r="E84" s="56">
        <v>0.1</v>
      </c>
      <c r="F84" s="57">
        <f>(1+E84)*D84</f>
        <v>567.6</v>
      </c>
      <c r="G84" s="58" t="s">
        <v>5</v>
      </c>
      <c r="H84" s="35">
        <v>1.15368</v>
      </c>
      <c r="I84" s="35">
        <f t="shared" ref="I84" si="83">H84*F84</f>
        <v>654.82876800000008</v>
      </c>
      <c r="J84" s="43">
        <v>0.03</v>
      </c>
      <c r="K84" s="24">
        <f>$N$48</f>
        <v>32</v>
      </c>
      <c r="L84" s="44">
        <f t="shared" ref="L84" si="84">J84*F84</f>
        <v>17.027999999999999</v>
      </c>
      <c r="M84" s="27">
        <f t="shared" ref="M84" si="85">L84*K84</f>
        <v>544.89599999999996</v>
      </c>
      <c r="N84" s="27">
        <f t="shared" ref="N84" si="86">M84+I84</f>
        <v>1199.724768</v>
      </c>
      <c r="O84" s="76"/>
      <c r="P84" s="59"/>
      <c r="Q84" s="59"/>
      <c r="T84" s="61"/>
    </row>
    <row r="85" spans="1:20" s="60" customFormat="1" x14ac:dyDescent="0.3">
      <c r="A85" s="45">
        <f>IF(F85&lt;&gt;"",1+MAX($A$5:A84),"")</f>
        <v>49</v>
      </c>
      <c r="B85" s="94"/>
      <c r="C85" s="93" t="s">
        <v>51</v>
      </c>
      <c r="D85" s="55">
        <f>ROUNDUP(D84/32,0)</f>
        <v>17</v>
      </c>
      <c r="E85" s="56">
        <v>0</v>
      </c>
      <c r="F85" s="57">
        <f>(1+E85)*D85</f>
        <v>17</v>
      </c>
      <c r="G85" s="58" t="s">
        <v>3</v>
      </c>
      <c r="H85" s="35"/>
      <c r="I85" s="35"/>
      <c r="J85" s="43"/>
      <c r="K85" s="24"/>
      <c r="L85" s="44"/>
      <c r="M85" s="27"/>
      <c r="N85" s="27"/>
      <c r="O85" s="76"/>
      <c r="P85" s="59"/>
      <c r="Q85" s="59"/>
      <c r="T85" s="61"/>
    </row>
    <row r="86" spans="1:20" s="60" customFormat="1" x14ac:dyDescent="0.3">
      <c r="A86" s="45">
        <f>IF(F86&lt;&gt;"",1+MAX($A$5:A85),"")</f>
        <v>50</v>
      </c>
      <c r="B86" s="94"/>
      <c r="C86" s="38" t="s">
        <v>146</v>
      </c>
      <c r="D86" s="55">
        <f>D85*93</f>
        <v>1581</v>
      </c>
      <c r="E86" s="56">
        <v>0</v>
      </c>
      <c r="F86" s="57">
        <f>(1+E86)*D86</f>
        <v>1581</v>
      </c>
      <c r="G86" s="58" t="s">
        <v>3</v>
      </c>
      <c r="H86" s="35">
        <v>0.2208</v>
      </c>
      <c r="I86" s="35">
        <f t="shared" ref="I86" si="87">H86*F86</f>
        <v>349.08479999999997</v>
      </c>
      <c r="J86" s="43">
        <v>4.4999999999999997E-3</v>
      </c>
      <c r="K86" s="24">
        <f>$N$48</f>
        <v>32</v>
      </c>
      <c r="L86" s="44">
        <f t="shared" ref="L86" si="88">J86*F86</f>
        <v>7.1144999999999996</v>
      </c>
      <c r="M86" s="27">
        <f t="shared" ref="M86" si="89">L86*K86</f>
        <v>227.66399999999999</v>
      </c>
      <c r="N86" s="27">
        <f t="shared" ref="N86" si="90">M86+I86</f>
        <v>576.74879999999996</v>
      </c>
      <c r="O86" s="76"/>
      <c r="P86" s="59"/>
      <c r="Q86" s="59"/>
      <c r="T86" s="61"/>
    </row>
    <row r="87" spans="1:20" s="60" customFormat="1" x14ac:dyDescent="0.3">
      <c r="A87" s="45" t="str">
        <f>IF(F87&lt;&gt;"",1+MAX($A$5:A86),"")</f>
        <v/>
      </c>
      <c r="B87" s="94"/>
      <c r="C87" s="38"/>
      <c r="D87" s="55"/>
      <c r="E87" s="56"/>
      <c r="F87" s="57"/>
      <c r="G87" s="58"/>
      <c r="H87" s="35"/>
      <c r="I87" s="35"/>
      <c r="J87" s="43"/>
      <c r="K87" s="24"/>
      <c r="L87" s="44"/>
      <c r="M87" s="27"/>
      <c r="N87" s="27"/>
      <c r="O87" s="76"/>
      <c r="P87" s="59"/>
      <c r="Q87" s="59"/>
      <c r="T87" s="61"/>
    </row>
    <row r="88" spans="1:20" s="60" customFormat="1" x14ac:dyDescent="0.3">
      <c r="A88" s="45" t="str">
        <f>IF(F88&lt;&gt;"",1+MAX($A$5:A87),"")</f>
        <v/>
      </c>
      <c r="B88" s="94"/>
      <c r="C88" s="86" t="s">
        <v>149</v>
      </c>
      <c r="D88" s="55"/>
      <c r="E88" s="56"/>
      <c r="F88" s="57"/>
      <c r="G88" s="58"/>
      <c r="H88" s="35"/>
      <c r="I88" s="35"/>
      <c r="J88" s="43"/>
      <c r="K88" s="24"/>
      <c r="L88" s="44"/>
      <c r="M88" s="27"/>
      <c r="N88" s="27"/>
      <c r="O88" s="76"/>
      <c r="P88" s="59"/>
      <c r="Q88" s="59"/>
      <c r="T88" s="61"/>
    </row>
    <row r="89" spans="1:20" s="60" customFormat="1" x14ac:dyDescent="0.3">
      <c r="A89" s="45">
        <f>IF(F89&lt;&gt;"",1+MAX($A$5:A88),"")</f>
        <v>51</v>
      </c>
      <c r="B89" s="94"/>
      <c r="C89" s="38" t="s">
        <v>150</v>
      </c>
      <c r="D89" s="55">
        <v>86.26</v>
      </c>
      <c r="E89" s="56">
        <v>0.1</v>
      </c>
      <c r="F89" s="57">
        <f>(1+E89)*D89</f>
        <v>94.88600000000001</v>
      </c>
      <c r="G89" s="58" t="s">
        <v>4</v>
      </c>
      <c r="H89" s="35">
        <v>4.0590400000000004</v>
      </c>
      <c r="I89" s="35">
        <f t="shared" ref="I89" si="91">H89*F89</f>
        <v>385.14606944000008</v>
      </c>
      <c r="J89" s="43">
        <v>0.05</v>
      </c>
      <c r="K89" s="24">
        <f t="shared" ref="K89:K91" si="92">$N$48</f>
        <v>32</v>
      </c>
      <c r="L89" s="44">
        <f t="shared" ref="L89:L91" si="93">J89*F89</f>
        <v>4.7443000000000008</v>
      </c>
      <c r="M89" s="27">
        <f t="shared" ref="M89:M91" si="94">L89*K89</f>
        <v>151.81760000000003</v>
      </c>
      <c r="N89" s="27">
        <f t="shared" ref="N89:N91" si="95">M89+I89</f>
        <v>536.9636694400001</v>
      </c>
      <c r="O89" s="76"/>
      <c r="P89" s="59"/>
      <c r="Q89" s="59"/>
      <c r="T89" s="61"/>
    </row>
    <row r="90" spans="1:20" s="60" customFormat="1" x14ac:dyDescent="0.3">
      <c r="A90" s="45">
        <f>IF(F90&lt;&gt;"",1+MAX($A$5:A89),"")</f>
        <v>52</v>
      </c>
      <c r="B90" s="94"/>
      <c r="C90" s="38" t="s">
        <v>151</v>
      </c>
      <c r="D90" s="55">
        <v>18</v>
      </c>
      <c r="E90" s="56">
        <v>0</v>
      </c>
      <c r="F90" s="57">
        <f>(1+E90)*D90</f>
        <v>18</v>
      </c>
      <c r="G90" s="58" t="s">
        <v>152</v>
      </c>
      <c r="H90" s="35">
        <v>81.263599999999997</v>
      </c>
      <c r="I90" s="35">
        <f t="shared" ref="I89:I91" si="96">H90*F90</f>
        <v>1462.7447999999999</v>
      </c>
      <c r="J90" s="43">
        <v>0.45</v>
      </c>
      <c r="K90" s="24">
        <f t="shared" si="92"/>
        <v>32</v>
      </c>
      <c r="L90" s="44">
        <f t="shared" si="93"/>
        <v>8.1</v>
      </c>
      <c r="M90" s="27">
        <f t="shared" si="94"/>
        <v>259.2</v>
      </c>
      <c r="N90" s="27">
        <f t="shared" si="95"/>
        <v>1721.9448</v>
      </c>
      <c r="O90" s="76"/>
      <c r="P90" s="59"/>
      <c r="Q90" s="59"/>
      <c r="T90" s="61"/>
    </row>
    <row r="91" spans="1:20" s="60" customFormat="1" x14ac:dyDescent="0.3">
      <c r="A91" s="45">
        <f>IF(F91&lt;&gt;"",1+MAX($A$5:A90),"")</f>
        <v>53</v>
      </c>
      <c r="B91" s="94"/>
      <c r="C91" s="38" t="s">
        <v>153</v>
      </c>
      <c r="D91" s="55">
        <v>16</v>
      </c>
      <c r="E91" s="56">
        <v>0</v>
      </c>
      <c r="F91" s="57">
        <f>(1+E91)*D91</f>
        <v>16</v>
      </c>
      <c r="G91" s="58" t="s">
        <v>152</v>
      </c>
      <c r="H91" s="35">
        <v>96.094000000000008</v>
      </c>
      <c r="I91" s="35">
        <f t="shared" si="96"/>
        <v>1537.5040000000001</v>
      </c>
      <c r="J91" s="43">
        <v>0.5</v>
      </c>
      <c r="K91" s="24">
        <f t="shared" si="92"/>
        <v>32</v>
      </c>
      <c r="L91" s="44">
        <f t="shared" si="93"/>
        <v>8</v>
      </c>
      <c r="M91" s="27">
        <f t="shared" si="94"/>
        <v>256</v>
      </c>
      <c r="N91" s="27">
        <f t="shared" si="95"/>
        <v>1793.5040000000001</v>
      </c>
      <c r="O91" s="76"/>
      <c r="P91" s="59"/>
      <c r="Q91" s="59"/>
      <c r="T91" s="61"/>
    </row>
    <row r="92" spans="1:20" s="60" customFormat="1" x14ac:dyDescent="0.3">
      <c r="A92" s="45" t="str">
        <f>IF(F92&lt;&gt;"",1+MAX($A$5:A91),"")</f>
        <v/>
      </c>
      <c r="B92" s="91"/>
      <c r="C92" s="38"/>
      <c r="D92" s="55"/>
      <c r="E92" s="56"/>
      <c r="F92" s="57"/>
      <c r="G92" s="58"/>
      <c r="H92" s="35"/>
      <c r="I92" s="35"/>
      <c r="J92" s="43"/>
      <c r="K92" s="24"/>
      <c r="L92" s="44"/>
      <c r="M92" s="27"/>
      <c r="N92" s="27"/>
      <c r="O92" s="76"/>
      <c r="P92" s="59"/>
      <c r="Q92" s="59"/>
      <c r="T92" s="61"/>
    </row>
    <row r="93" spans="1:20" s="60" customFormat="1" x14ac:dyDescent="0.3">
      <c r="A93" s="45" t="str">
        <f>IF(F93&lt;&gt;"",1+MAX($A$5:A92),"")</f>
        <v/>
      </c>
      <c r="B93" s="94" t="s">
        <v>160</v>
      </c>
      <c r="C93" s="86" t="s">
        <v>162</v>
      </c>
      <c r="D93" s="55"/>
      <c r="E93" s="56"/>
      <c r="F93" s="57"/>
      <c r="G93" s="58"/>
      <c r="H93" s="35"/>
      <c r="I93" s="35"/>
      <c r="J93" s="43"/>
      <c r="K93" s="24"/>
      <c r="L93" s="44"/>
      <c r="M93" s="27"/>
      <c r="N93" s="27"/>
      <c r="O93" s="76"/>
      <c r="P93" s="59"/>
      <c r="Q93" s="59"/>
      <c r="T93" s="61"/>
    </row>
    <row r="94" spans="1:20" s="60" customFormat="1" x14ac:dyDescent="0.3">
      <c r="A94" s="45">
        <f>IF(F94&lt;&gt;"",1+MAX($A$5:A93),"")</f>
        <v>54</v>
      </c>
      <c r="B94" s="94"/>
      <c r="C94" s="38" t="s">
        <v>159</v>
      </c>
      <c r="D94" s="55">
        <v>5.16</v>
      </c>
      <c r="E94" s="56">
        <v>0.1</v>
      </c>
      <c r="F94" s="57">
        <f>(1+E94)*D94</f>
        <v>5.676000000000001</v>
      </c>
      <c r="G94" s="58" t="s">
        <v>4</v>
      </c>
      <c r="H94" s="35">
        <v>223.56</v>
      </c>
      <c r="I94" s="35">
        <f t="shared" ref="I94:I97" si="97">H94*F94</f>
        <v>1268.9265600000003</v>
      </c>
      <c r="J94" s="43">
        <v>0.33400000000000002</v>
      </c>
      <c r="K94" s="24">
        <f t="shared" ref="K94:K97" si="98">$N$48</f>
        <v>32</v>
      </c>
      <c r="L94" s="44">
        <f t="shared" ref="L94:L97" si="99">J94*F94</f>
        <v>1.8957840000000004</v>
      </c>
      <c r="M94" s="27">
        <f t="shared" ref="M94:M97" si="100">L94*K94</f>
        <v>60.665088000000011</v>
      </c>
      <c r="N94" s="27">
        <f t="shared" ref="N94:N97" si="101">M94+I94</f>
        <v>1329.5916480000003</v>
      </c>
      <c r="O94" s="76"/>
      <c r="P94" s="59"/>
      <c r="Q94" s="59"/>
      <c r="T94" s="61"/>
    </row>
    <row r="95" spans="1:20" s="60" customFormat="1" x14ac:dyDescent="0.3">
      <c r="A95" s="45">
        <f>IF(F95&lt;&gt;"",1+MAX($A$5:A94),"")</f>
        <v>55</v>
      </c>
      <c r="B95" s="94"/>
      <c r="C95" s="38" t="s">
        <v>158</v>
      </c>
      <c r="D95" s="55">
        <v>9.44</v>
      </c>
      <c r="E95" s="56">
        <v>0.1</v>
      </c>
      <c r="F95" s="57">
        <f>(1+E95)*D95</f>
        <v>10.384</v>
      </c>
      <c r="G95" s="58" t="s">
        <v>4</v>
      </c>
      <c r="H95" s="35">
        <v>223.56</v>
      </c>
      <c r="I95" s="35">
        <f t="shared" si="97"/>
        <v>2321.44704</v>
      </c>
      <c r="J95" s="43">
        <v>0.33400000000000002</v>
      </c>
      <c r="K95" s="24">
        <f t="shared" si="98"/>
        <v>32</v>
      </c>
      <c r="L95" s="44">
        <f t="shared" si="99"/>
        <v>3.4682560000000002</v>
      </c>
      <c r="M95" s="27">
        <f t="shared" si="100"/>
        <v>110.98419200000001</v>
      </c>
      <c r="N95" s="27">
        <f t="shared" si="101"/>
        <v>2432.4312319999999</v>
      </c>
      <c r="O95" s="76"/>
      <c r="P95" s="59"/>
      <c r="Q95" s="59"/>
      <c r="T95" s="61"/>
    </row>
    <row r="96" spans="1:20" s="60" customFormat="1" x14ac:dyDescent="0.3">
      <c r="A96" s="45">
        <f>IF(F96&lt;&gt;"",1+MAX($A$5:A95),"")</f>
        <v>56</v>
      </c>
      <c r="B96" s="94"/>
      <c r="C96" s="38" t="s">
        <v>157</v>
      </c>
      <c r="D96" s="55">
        <v>3.04</v>
      </c>
      <c r="E96" s="56">
        <v>0.1</v>
      </c>
      <c r="F96" s="57">
        <f>(1+E96)*D96</f>
        <v>3.3440000000000003</v>
      </c>
      <c r="G96" s="58" t="s">
        <v>4</v>
      </c>
      <c r="H96" s="35">
        <v>172.04000000000002</v>
      </c>
      <c r="I96" s="35">
        <f t="shared" si="97"/>
        <v>575.30176000000017</v>
      </c>
      <c r="J96" s="43">
        <v>0.28000000000000003</v>
      </c>
      <c r="K96" s="24">
        <f t="shared" si="98"/>
        <v>32</v>
      </c>
      <c r="L96" s="44">
        <f t="shared" si="99"/>
        <v>0.93632000000000015</v>
      </c>
      <c r="M96" s="27">
        <f t="shared" si="100"/>
        <v>29.962240000000005</v>
      </c>
      <c r="N96" s="27">
        <f t="shared" si="101"/>
        <v>605.26400000000012</v>
      </c>
      <c r="O96" s="76"/>
      <c r="P96" s="59"/>
      <c r="Q96" s="59"/>
      <c r="T96" s="61"/>
    </row>
    <row r="97" spans="1:20" s="60" customFormat="1" x14ac:dyDescent="0.3">
      <c r="A97" s="45">
        <f>IF(F97&lt;&gt;"",1+MAX($A$5:A96),"")</f>
        <v>57</v>
      </c>
      <c r="B97" s="94"/>
      <c r="C97" s="38" t="s">
        <v>156</v>
      </c>
      <c r="D97" s="55">
        <v>17.21</v>
      </c>
      <c r="E97" s="56">
        <v>0.1</v>
      </c>
      <c r="F97" s="57">
        <f>(1+E97)*D97</f>
        <v>18.931000000000001</v>
      </c>
      <c r="G97" s="58" t="s">
        <v>4</v>
      </c>
      <c r="H97" s="35">
        <v>294.40000000000003</v>
      </c>
      <c r="I97" s="35">
        <f t="shared" si="97"/>
        <v>5573.2864000000009</v>
      </c>
      <c r="J97" s="43">
        <v>0.45</v>
      </c>
      <c r="K97" s="24">
        <f t="shared" si="98"/>
        <v>32</v>
      </c>
      <c r="L97" s="44">
        <f t="shared" si="99"/>
        <v>8.5189500000000002</v>
      </c>
      <c r="M97" s="27">
        <f t="shared" si="100"/>
        <v>272.60640000000001</v>
      </c>
      <c r="N97" s="27">
        <f t="shared" si="101"/>
        <v>5845.8928000000005</v>
      </c>
      <c r="O97" s="76"/>
      <c r="P97" s="59"/>
      <c r="Q97" s="59"/>
      <c r="T97" s="61"/>
    </row>
    <row r="98" spans="1:20" s="60" customFormat="1" x14ac:dyDescent="0.3">
      <c r="A98" s="45" t="str">
        <f>IF(F98&lt;&gt;"",1+MAX($A$5:A97),"")</f>
        <v/>
      </c>
      <c r="B98" s="94"/>
      <c r="C98" s="38"/>
      <c r="D98" s="55"/>
      <c r="E98" s="56"/>
      <c r="F98" s="57"/>
      <c r="G98" s="58"/>
      <c r="H98" s="35"/>
      <c r="I98" s="35"/>
      <c r="J98" s="43"/>
      <c r="K98" s="24"/>
      <c r="L98" s="44"/>
      <c r="M98" s="27"/>
      <c r="N98" s="27"/>
      <c r="O98" s="76"/>
      <c r="P98" s="59"/>
      <c r="Q98" s="59"/>
      <c r="T98" s="61"/>
    </row>
    <row r="99" spans="1:20" s="60" customFormat="1" x14ac:dyDescent="0.3">
      <c r="A99" s="45" t="str">
        <f>IF(F99&lt;&gt;"",1+MAX($A$5:A98),"")</f>
        <v/>
      </c>
      <c r="B99" s="94"/>
      <c r="C99" s="86" t="s">
        <v>155</v>
      </c>
      <c r="D99" s="55"/>
      <c r="E99" s="56"/>
      <c r="F99" s="57"/>
      <c r="G99" s="58"/>
      <c r="H99" s="35"/>
      <c r="I99" s="35"/>
      <c r="J99" s="43"/>
      <c r="K99" s="24"/>
      <c r="L99" s="44"/>
      <c r="M99" s="27"/>
      <c r="N99" s="27"/>
      <c r="O99" s="76"/>
      <c r="P99" s="59"/>
      <c r="Q99" s="59"/>
      <c r="T99" s="61"/>
    </row>
    <row r="100" spans="1:20" s="60" customFormat="1" x14ac:dyDescent="0.3">
      <c r="A100" s="45">
        <f>IF(F100&lt;&gt;"",1+MAX($A$5:A99),"")</f>
        <v>58</v>
      </c>
      <c r="B100" s="94"/>
      <c r="C100" s="38" t="s">
        <v>154</v>
      </c>
      <c r="D100" s="55">
        <v>12.2</v>
      </c>
      <c r="E100" s="56">
        <v>0.1</v>
      </c>
      <c r="F100" s="57">
        <f>(1+E100)*D100</f>
        <v>13.42</v>
      </c>
      <c r="G100" s="58" t="s">
        <v>4</v>
      </c>
      <c r="H100" s="35">
        <v>2.9440000000000004</v>
      </c>
      <c r="I100" s="35">
        <f t="shared" ref="I100" si="102">H100*F100</f>
        <v>39.508480000000006</v>
      </c>
      <c r="J100" s="43">
        <v>0.02</v>
      </c>
      <c r="K100" s="24">
        <f t="shared" ref="K100" si="103">$N$48</f>
        <v>32</v>
      </c>
      <c r="L100" s="44">
        <f t="shared" ref="L100" si="104">J100*F100</f>
        <v>0.26840000000000003</v>
      </c>
      <c r="M100" s="27">
        <f t="shared" ref="M100" si="105">L100*K100</f>
        <v>8.5888000000000009</v>
      </c>
      <c r="N100" s="27">
        <f t="shared" ref="N100" si="106">M100+I100</f>
        <v>48.097280000000005</v>
      </c>
      <c r="O100" s="76"/>
      <c r="P100" s="59"/>
      <c r="Q100" s="59"/>
      <c r="T100" s="61"/>
    </row>
    <row r="101" spans="1:20" s="60" customFormat="1" x14ac:dyDescent="0.3">
      <c r="A101" s="45" t="str">
        <f>IF(F101&lt;&gt;"",1+MAX($A$5:A100),"")</f>
        <v/>
      </c>
      <c r="B101" s="91"/>
      <c r="C101" s="38"/>
      <c r="D101" s="55"/>
      <c r="E101" s="56"/>
      <c r="F101" s="57"/>
      <c r="G101" s="58"/>
      <c r="H101" s="35"/>
      <c r="I101" s="35"/>
      <c r="J101" s="43"/>
      <c r="K101" s="24"/>
      <c r="L101" s="44"/>
      <c r="M101" s="27"/>
      <c r="N101" s="27"/>
      <c r="O101" s="76"/>
      <c r="P101" s="59"/>
      <c r="Q101" s="59"/>
      <c r="T101" s="61"/>
    </row>
    <row r="102" spans="1:20" s="3" customFormat="1" x14ac:dyDescent="0.25">
      <c r="A102" s="31"/>
      <c r="B102" s="62"/>
      <c r="C102" s="17" t="s">
        <v>53</v>
      </c>
      <c r="D102" s="25"/>
      <c r="E102" s="8"/>
      <c r="F102" s="28"/>
      <c r="G102" s="8"/>
      <c r="H102" s="8"/>
      <c r="I102" s="8"/>
      <c r="J102" s="8"/>
      <c r="K102" s="8"/>
      <c r="L102" s="8"/>
      <c r="M102" s="22"/>
      <c r="N102" s="8"/>
      <c r="O102" s="9">
        <f>SUM(N104:N118)</f>
        <v>34660.706520000007</v>
      </c>
      <c r="P102" s="59"/>
      <c r="Q102" s="2"/>
      <c r="T102" s="16"/>
    </row>
    <row r="103" spans="1:20" s="3" customFormat="1" x14ac:dyDescent="0.25">
      <c r="A103" s="45" t="str">
        <f>IF(F103&lt;&gt;"",1+MAX($A$5:A102),"")</f>
        <v/>
      </c>
      <c r="B103" s="84"/>
      <c r="C103" s="18"/>
      <c r="D103" s="19"/>
      <c r="E103" s="20"/>
      <c r="F103" s="29"/>
      <c r="G103" s="21"/>
      <c r="H103" s="21"/>
      <c r="I103" s="21"/>
      <c r="J103" s="21"/>
      <c r="K103" s="21"/>
      <c r="L103" s="21"/>
      <c r="M103" s="40" t="s">
        <v>21</v>
      </c>
      <c r="N103" s="41">
        <v>28</v>
      </c>
      <c r="O103" s="76"/>
      <c r="P103" s="59"/>
      <c r="Q103" s="2"/>
      <c r="T103" s="16"/>
    </row>
    <row r="104" spans="1:20" s="60" customFormat="1" x14ac:dyDescent="0.3">
      <c r="A104" s="45" t="str">
        <f>IF(F104&lt;&gt;"",1+MAX($A$5:A103),"")</f>
        <v/>
      </c>
      <c r="B104" s="94" t="s">
        <v>174</v>
      </c>
      <c r="C104" s="86" t="s">
        <v>54</v>
      </c>
      <c r="D104" s="55"/>
      <c r="E104" s="56"/>
      <c r="F104" s="57"/>
      <c r="G104" s="58"/>
      <c r="H104" s="35"/>
      <c r="I104" s="35"/>
      <c r="J104" s="43"/>
      <c r="K104" s="24"/>
      <c r="L104" s="44"/>
      <c r="M104" s="27"/>
      <c r="N104" s="27"/>
      <c r="O104" s="76"/>
      <c r="P104" s="59"/>
      <c r="Q104" s="59"/>
      <c r="T104" s="61"/>
    </row>
    <row r="105" spans="1:20" s="60" customFormat="1" x14ac:dyDescent="0.3">
      <c r="A105" s="45">
        <f>IF(F105&lt;&gt;"",1+MAX($A$5:A104),"")</f>
        <v>59</v>
      </c>
      <c r="B105" s="94"/>
      <c r="C105" s="38" t="s">
        <v>173</v>
      </c>
      <c r="D105" s="55">
        <v>3644</v>
      </c>
      <c r="E105" s="56">
        <v>0.1</v>
      </c>
      <c r="F105" s="57">
        <f>(1+E105)*D105</f>
        <v>4008.4000000000005</v>
      </c>
      <c r="G105" s="58" t="s">
        <v>5</v>
      </c>
      <c r="H105" s="35">
        <v>2.1528</v>
      </c>
      <c r="I105" s="35">
        <f t="shared" ref="I105" si="107">H105*F105</f>
        <v>8629.2835200000009</v>
      </c>
      <c r="J105" s="43">
        <v>1.89E-2</v>
      </c>
      <c r="K105" s="24">
        <f>$N$103</f>
        <v>28</v>
      </c>
      <c r="L105" s="44">
        <f t="shared" ref="L105" si="108">J105*F105</f>
        <v>75.758760000000009</v>
      </c>
      <c r="M105" s="27">
        <f t="shared" ref="M105" si="109">L105*K105</f>
        <v>2121.2452800000001</v>
      </c>
      <c r="N105" s="27">
        <f t="shared" ref="N105" si="110">M105+I105</f>
        <v>10750.5288</v>
      </c>
      <c r="O105" s="76"/>
      <c r="P105" s="59"/>
      <c r="Q105" s="59"/>
      <c r="T105" s="61"/>
    </row>
    <row r="106" spans="1:20" s="60" customFormat="1" x14ac:dyDescent="0.3">
      <c r="A106" s="45">
        <f>IF(F106&lt;&gt;"",1+MAX($A$5:A105),"")</f>
        <v>60</v>
      </c>
      <c r="B106" s="94"/>
      <c r="C106" s="38" t="s">
        <v>172</v>
      </c>
      <c r="D106" s="55">
        <v>3644</v>
      </c>
      <c r="E106" s="56">
        <v>0.1</v>
      </c>
      <c r="F106" s="57">
        <f>(1+E106)*D106</f>
        <v>4008.4000000000005</v>
      </c>
      <c r="G106" s="58" t="s">
        <v>5</v>
      </c>
      <c r="H106" s="35">
        <v>0.31280000000000002</v>
      </c>
      <c r="I106" s="35">
        <f t="shared" ref="I106:I109" si="111">H106*F106</f>
        <v>1253.8275200000003</v>
      </c>
      <c r="J106" s="43">
        <v>8.8999999999999999E-3</v>
      </c>
      <c r="K106" s="24">
        <f t="shared" ref="K106:K109" si="112">$N$103</f>
        <v>28</v>
      </c>
      <c r="L106" s="44">
        <f t="shared" ref="L106:L109" si="113">J106*F106</f>
        <v>35.674760000000006</v>
      </c>
      <c r="M106" s="27">
        <f t="shared" ref="M106:M109" si="114">L106*K106</f>
        <v>998.89328000000023</v>
      </c>
      <c r="N106" s="27">
        <f t="shared" ref="N106:N109" si="115">M106+I106</f>
        <v>2252.7208000000005</v>
      </c>
      <c r="O106" s="76"/>
      <c r="P106" s="59"/>
      <c r="Q106" s="59"/>
      <c r="T106" s="61"/>
    </row>
    <row r="107" spans="1:20" s="60" customFormat="1" x14ac:dyDescent="0.3">
      <c r="A107" s="45">
        <f>IF(F107&lt;&gt;"",1+MAX($A$5:A106),"")</f>
        <v>61</v>
      </c>
      <c r="B107" s="94"/>
      <c r="C107" s="38" t="s">
        <v>171</v>
      </c>
      <c r="D107" s="55">
        <v>3644</v>
      </c>
      <c r="E107" s="56">
        <v>0.1</v>
      </c>
      <c r="F107" s="57">
        <f>(1+E107)*D107</f>
        <v>4008.4000000000005</v>
      </c>
      <c r="G107" s="58" t="s">
        <v>5</v>
      </c>
      <c r="H107" s="35">
        <v>1.1040000000000001</v>
      </c>
      <c r="I107" s="35">
        <f t="shared" si="111"/>
        <v>4425.2736000000014</v>
      </c>
      <c r="J107" s="43">
        <v>0.02</v>
      </c>
      <c r="K107" s="24">
        <f t="shared" si="112"/>
        <v>28</v>
      </c>
      <c r="L107" s="44">
        <f t="shared" si="113"/>
        <v>80.168000000000006</v>
      </c>
      <c r="M107" s="27">
        <f t="shared" si="114"/>
        <v>2244.7040000000002</v>
      </c>
      <c r="N107" s="27">
        <f t="shared" si="115"/>
        <v>6669.977600000002</v>
      </c>
      <c r="O107" s="76"/>
      <c r="P107" s="59"/>
      <c r="Q107" s="59"/>
      <c r="T107" s="61"/>
    </row>
    <row r="108" spans="1:20" s="60" customFormat="1" x14ac:dyDescent="0.3">
      <c r="A108" s="45">
        <f>IF(F108&lt;&gt;"",1+MAX($A$5:A107),"")</f>
        <v>62</v>
      </c>
      <c r="B108" s="94"/>
      <c r="C108" s="38" t="s">
        <v>170</v>
      </c>
      <c r="D108" s="55">
        <v>3644</v>
      </c>
      <c r="E108" s="56">
        <v>0.1</v>
      </c>
      <c r="F108" s="57">
        <f t="shared" ref="F108:F109" si="116">(1+E108)*D108</f>
        <v>4008.4000000000005</v>
      </c>
      <c r="G108" s="58" t="s">
        <v>5</v>
      </c>
      <c r="H108" s="35">
        <v>1.6376000000000002</v>
      </c>
      <c r="I108" s="35">
        <f t="shared" si="111"/>
        <v>6564.1558400000013</v>
      </c>
      <c r="J108" s="43">
        <v>1.4500000000000001E-2</v>
      </c>
      <c r="K108" s="24">
        <f t="shared" si="112"/>
        <v>28</v>
      </c>
      <c r="L108" s="44">
        <f t="shared" si="113"/>
        <v>58.121800000000007</v>
      </c>
      <c r="M108" s="27">
        <f t="shared" si="114"/>
        <v>1627.4104000000002</v>
      </c>
      <c r="N108" s="27">
        <f t="shared" si="115"/>
        <v>8191.5662400000019</v>
      </c>
      <c r="O108" s="76"/>
      <c r="P108" s="59"/>
      <c r="Q108" s="59"/>
      <c r="T108" s="61"/>
    </row>
    <row r="109" spans="1:20" s="60" customFormat="1" x14ac:dyDescent="0.3">
      <c r="A109" s="45">
        <f>IF(F109&lt;&gt;"",1+MAX($A$5:A108),"")</f>
        <v>63</v>
      </c>
      <c r="B109" s="94"/>
      <c r="C109" s="38" t="s">
        <v>169</v>
      </c>
      <c r="D109" s="55">
        <v>3644</v>
      </c>
      <c r="E109" s="56">
        <v>0.1</v>
      </c>
      <c r="F109" s="57">
        <f t="shared" si="116"/>
        <v>4008.4000000000005</v>
      </c>
      <c r="G109" s="58" t="s">
        <v>5</v>
      </c>
      <c r="H109" s="35">
        <v>0.69920000000000004</v>
      </c>
      <c r="I109" s="35">
        <f t="shared" si="111"/>
        <v>2802.6732800000004</v>
      </c>
      <c r="J109" s="43">
        <v>1.0999999999999999E-2</v>
      </c>
      <c r="K109" s="24">
        <f t="shared" si="112"/>
        <v>28</v>
      </c>
      <c r="L109" s="44">
        <f t="shared" si="113"/>
        <v>44.092400000000005</v>
      </c>
      <c r="M109" s="27">
        <f t="shared" si="114"/>
        <v>1234.5872000000002</v>
      </c>
      <c r="N109" s="27">
        <f t="shared" si="115"/>
        <v>4037.2604800000008</v>
      </c>
      <c r="O109" s="76"/>
      <c r="P109" s="59"/>
      <c r="Q109" s="59"/>
      <c r="T109" s="61"/>
    </row>
    <row r="110" spans="1:20" s="60" customFormat="1" x14ac:dyDescent="0.3">
      <c r="A110" s="45" t="str">
        <f>IF(F110&lt;&gt;"",1+MAX($A$5:A109),"")</f>
        <v/>
      </c>
      <c r="B110" s="94"/>
      <c r="C110" s="38"/>
      <c r="D110" s="55"/>
      <c r="E110" s="56"/>
      <c r="F110" s="57"/>
      <c r="G110" s="58"/>
      <c r="H110" s="35"/>
      <c r="I110" s="35"/>
      <c r="J110" s="43"/>
      <c r="K110" s="24"/>
      <c r="L110" s="44"/>
      <c r="M110" s="27"/>
      <c r="N110" s="27"/>
      <c r="O110" s="76"/>
      <c r="P110" s="59"/>
      <c r="Q110" s="59"/>
      <c r="T110" s="61"/>
    </row>
    <row r="111" spans="1:20" s="60" customFormat="1" x14ac:dyDescent="0.3">
      <c r="A111" s="45" t="str">
        <f>IF(F111&lt;&gt;"",1+MAX($A$5:A110),"")</f>
        <v/>
      </c>
      <c r="B111" s="94"/>
      <c r="C111" s="86" t="s">
        <v>168</v>
      </c>
      <c r="D111" s="55"/>
      <c r="E111" s="56"/>
      <c r="F111" s="57"/>
      <c r="G111" s="58"/>
      <c r="H111" s="35"/>
      <c r="I111" s="35"/>
      <c r="J111" s="43"/>
      <c r="K111" s="24"/>
      <c r="L111" s="44"/>
      <c r="M111" s="27"/>
      <c r="N111" s="27"/>
      <c r="O111" s="76"/>
      <c r="P111" s="59"/>
      <c r="Q111" s="59"/>
      <c r="T111" s="61"/>
    </row>
    <row r="112" spans="1:20" s="60" customFormat="1" x14ac:dyDescent="0.3">
      <c r="A112" s="45">
        <f>IF(F112&lt;&gt;"",1+MAX($A$5:A111),"")</f>
        <v>64</v>
      </c>
      <c r="B112" s="94"/>
      <c r="C112" s="38" t="s">
        <v>167</v>
      </c>
      <c r="D112" s="55">
        <v>141</v>
      </c>
      <c r="E112" s="56">
        <v>0.1</v>
      </c>
      <c r="F112" s="57">
        <f>(1+E112)*D112</f>
        <v>155.10000000000002</v>
      </c>
      <c r="G112" s="58" t="s">
        <v>4</v>
      </c>
      <c r="H112" s="35">
        <v>4.1032000000000002</v>
      </c>
      <c r="I112" s="35">
        <f t="shared" ref="I112:I113" si="117">H112*F112</f>
        <v>636.40632000000016</v>
      </c>
      <c r="J112" s="43">
        <v>5.6000000000000001E-2</v>
      </c>
      <c r="K112" s="24">
        <f t="shared" ref="K112:K113" si="118">$N$103</f>
        <v>28</v>
      </c>
      <c r="L112" s="44">
        <f t="shared" ref="L112:L113" si="119">J112*F112</f>
        <v>8.6856000000000009</v>
      </c>
      <c r="M112" s="27">
        <f t="shared" ref="M112:M113" si="120">L112*K112</f>
        <v>243.19680000000002</v>
      </c>
      <c r="N112" s="27">
        <f t="shared" ref="N112:N113" si="121">M112+I112</f>
        <v>879.60312000000022</v>
      </c>
      <c r="O112" s="76"/>
      <c r="P112" s="59"/>
      <c r="Q112" s="59"/>
      <c r="T112" s="61"/>
    </row>
    <row r="113" spans="1:20" s="60" customFormat="1" x14ac:dyDescent="0.3">
      <c r="A113" s="45">
        <f>IF(F113&lt;&gt;"",1+MAX($A$5:A112),"")</f>
        <v>65</v>
      </c>
      <c r="B113" s="94"/>
      <c r="C113" s="38" t="s">
        <v>166</v>
      </c>
      <c r="D113" s="55">
        <v>177</v>
      </c>
      <c r="E113" s="56">
        <v>0.1</v>
      </c>
      <c r="F113" s="57">
        <f>(1+E113)*D113</f>
        <v>194.70000000000002</v>
      </c>
      <c r="G113" s="58" t="s">
        <v>4</v>
      </c>
      <c r="H113" s="35">
        <v>5.1520000000000001</v>
      </c>
      <c r="I113" s="35">
        <f t="shared" si="117"/>
        <v>1003.0944000000001</v>
      </c>
      <c r="J113" s="43">
        <v>6.4000000000000001E-2</v>
      </c>
      <c r="K113" s="24">
        <f t="shared" si="118"/>
        <v>28</v>
      </c>
      <c r="L113" s="44">
        <f t="shared" si="119"/>
        <v>12.460800000000001</v>
      </c>
      <c r="M113" s="27">
        <f t="shared" si="120"/>
        <v>348.9024</v>
      </c>
      <c r="N113" s="27">
        <f t="shared" si="121"/>
        <v>1351.9968000000001</v>
      </c>
      <c r="O113" s="76"/>
      <c r="P113" s="59"/>
      <c r="Q113" s="59"/>
      <c r="T113" s="61"/>
    </row>
    <row r="114" spans="1:20" s="60" customFormat="1" x14ac:dyDescent="0.3">
      <c r="A114" s="45" t="str">
        <f>IF(F114&lt;&gt;"",1+MAX($A$5:A113),"")</f>
        <v/>
      </c>
      <c r="B114" s="94"/>
      <c r="C114" s="38"/>
      <c r="D114" s="55"/>
      <c r="E114" s="56"/>
      <c r="F114" s="57"/>
      <c r="G114" s="58"/>
      <c r="H114" s="35"/>
      <c r="I114" s="35"/>
      <c r="J114" s="43"/>
      <c r="K114" s="24"/>
      <c r="L114" s="44"/>
      <c r="M114" s="27"/>
      <c r="N114" s="27"/>
      <c r="O114" s="76"/>
      <c r="P114" s="59"/>
      <c r="Q114" s="59"/>
      <c r="T114" s="61"/>
    </row>
    <row r="115" spans="1:20" s="60" customFormat="1" x14ac:dyDescent="0.3">
      <c r="A115" s="45" t="str">
        <f>IF(F115&lt;&gt;"",1+MAX($A$5:A114),"")</f>
        <v/>
      </c>
      <c r="B115" s="94"/>
      <c r="C115" s="86" t="s">
        <v>165</v>
      </c>
      <c r="D115" s="55"/>
      <c r="E115" s="56"/>
      <c r="F115" s="57"/>
      <c r="G115" s="58"/>
      <c r="H115" s="35"/>
      <c r="I115" s="35"/>
      <c r="J115" s="43"/>
      <c r="K115" s="24"/>
      <c r="L115" s="44"/>
      <c r="M115" s="27"/>
      <c r="N115" s="27"/>
      <c r="O115" s="76"/>
      <c r="P115" s="59"/>
      <c r="Q115" s="59"/>
      <c r="T115" s="61"/>
    </row>
    <row r="116" spans="1:20" s="60" customFormat="1" x14ac:dyDescent="0.3">
      <c r="A116" s="45">
        <f>IF(F116&lt;&gt;"",1+MAX($A$5:A115),"")</f>
        <v>66</v>
      </c>
      <c r="B116" s="94"/>
      <c r="C116" s="38" t="s">
        <v>164</v>
      </c>
      <c r="D116" s="55">
        <v>52.75</v>
      </c>
      <c r="E116" s="56">
        <v>0.1</v>
      </c>
      <c r="F116" s="57">
        <f>(1+E116)*D116</f>
        <v>58.025000000000006</v>
      </c>
      <c r="G116" s="58" t="s">
        <v>4</v>
      </c>
      <c r="H116" s="35">
        <v>5.0048000000000004</v>
      </c>
      <c r="I116" s="35">
        <f t="shared" ref="I116:I117" si="122">H116*F116</f>
        <v>290.40352000000007</v>
      </c>
      <c r="J116" s="43">
        <v>5.6000000000000001E-2</v>
      </c>
      <c r="K116" s="24">
        <f t="shared" ref="K116:K117" si="123">$N$103</f>
        <v>28</v>
      </c>
      <c r="L116" s="44">
        <f t="shared" ref="L116:L117" si="124">J116*F116</f>
        <v>3.2494000000000005</v>
      </c>
      <c r="M116" s="27">
        <f t="shared" ref="M116:M117" si="125">L116*K116</f>
        <v>90.983200000000011</v>
      </c>
      <c r="N116" s="27">
        <f t="shared" ref="N116:N117" si="126">M116+I116</f>
        <v>381.38672000000008</v>
      </c>
      <c r="O116" s="76"/>
      <c r="P116" s="59"/>
      <c r="Q116" s="59"/>
      <c r="T116" s="61"/>
    </row>
    <row r="117" spans="1:20" s="60" customFormat="1" x14ac:dyDescent="0.3">
      <c r="A117" s="45">
        <f>IF(F117&lt;&gt;"",1+MAX($A$5:A116),"")</f>
        <v>67</v>
      </c>
      <c r="B117" s="94"/>
      <c r="C117" s="38" t="s">
        <v>163</v>
      </c>
      <c r="D117" s="55">
        <v>52.75</v>
      </c>
      <c r="E117" s="56">
        <v>0.1</v>
      </c>
      <c r="F117" s="57">
        <f>(1+E117)*D117</f>
        <v>58.025000000000006</v>
      </c>
      <c r="G117" s="58" t="s">
        <v>4</v>
      </c>
      <c r="H117" s="35">
        <v>1.9504000000000001</v>
      </c>
      <c r="I117" s="35">
        <f t="shared" si="122"/>
        <v>113.17196000000001</v>
      </c>
      <c r="J117" s="43">
        <v>0.02</v>
      </c>
      <c r="K117" s="24">
        <f t="shared" si="123"/>
        <v>28</v>
      </c>
      <c r="L117" s="44">
        <f t="shared" si="124"/>
        <v>1.1605000000000001</v>
      </c>
      <c r="M117" s="27">
        <f t="shared" si="125"/>
        <v>32.494</v>
      </c>
      <c r="N117" s="27">
        <f t="shared" si="126"/>
        <v>145.66596000000001</v>
      </c>
      <c r="O117" s="76"/>
      <c r="P117" s="59"/>
      <c r="Q117" s="59"/>
      <c r="T117" s="61"/>
    </row>
    <row r="118" spans="1:20" s="60" customFormat="1" x14ac:dyDescent="0.3">
      <c r="A118" s="45" t="str">
        <f>IF(F118&lt;&gt;"",1+MAX($A$5:A117),"")</f>
        <v/>
      </c>
      <c r="B118" s="91"/>
      <c r="C118" s="38"/>
      <c r="D118" s="55"/>
      <c r="E118" s="56"/>
      <c r="F118" s="57"/>
      <c r="G118" s="58"/>
      <c r="H118" s="35"/>
      <c r="I118" s="35"/>
      <c r="J118" s="43"/>
      <c r="K118" s="24"/>
      <c r="L118" s="44"/>
      <c r="M118" s="27"/>
      <c r="N118" s="27"/>
      <c r="O118" s="76"/>
      <c r="P118" s="59"/>
      <c r="Q118" s="59"/>
      <c r="T118" s="61"/>
    </row>
    <row r="119" spans="1:20" s="3" customFormat="1" x14ac:dyDescent="0.25">
      <c r="A119" s="31"/>
      <c r="B119" s="62"/>
      <c r="C119" s="17" t="s">
        <v>24</v>
      </c>
      <c r="D119" s="25"/>
      <c r="E119" s="8"/>
      <c r="F119" s="28"/>
      <c r="G119" s="8"/>
      <c r="H119" s="8"/>
      <c r="I119" s="8"/>
      <c r="J119" s="8"/>
      <c r="K119" s="8"/>
      <c r="L119" s="8"/>
      <c r="M119" s="22"/>
      <c r="N119" s="8"/>
      <c r="O119" s="9">
        <f>SUM(N121:N168)</f>
        <v>24810.869495999996</v>
      </c>
      <c r="P119" s="59"/>
      <c r="Q119" s="2"/>
      <c r="T119" s="16"/>
    </row>
    <row r="120" spans="1:20" s="3" customFormat="1" x14ac:dyDescent="0.25">
      <c r="A120" s="45" t="str">
        <f>IF(F120&lt;&gt;"",1+MAX($A$5:A119),"")</f>
        <v/>
      </c>
      <c r="B120" s="84"/>
      <c r="C120" s="18"/>
      <c r="D120" s="19"/>
      <c r="E120" s="20"/>
      <c r="F120" s="29"/>
      <c r="G120" s="21"/>
      <c r="H120" s="21"/>
      <c r="I120" s="21"/>
      <c r="J120" s="21"/>
      <c r="K120" s="21"/>
      <c r="L120" s="21"/>
      <c r="M120" s="40" t="s">
        <v>21</v>
      </c>
      <c r="N120" s="41">
        <v>32</v>
      </c>
      <c r="O120" s="76"/>
      <c r="P120" s="59"/>
      <c r="Q120" s="2"/>
      <c r="T120" s="16"/>
    </row>
    <row r="121" spans="1:20" s="60" customFormat="1" x14ac:dyDescent="0.3">
      <c r="A121" s="45" t="str">
        <f>IF(F121&lt;&gt;"",1+MAX($A$5:A120),"")</f>
        <v/>
      </c>
      <c r="B121" s="94" t="s">
        <v>207</v>
      </c>
      <c r="C121" s="86" t="s">
        <v>56</v>
      </c>
      <c r="D121" s="55"/>
      <c r="E121" s="56"/>
      <c r="F121" s="57"/>
      <c r="G121" s="58"/>
      <c r="H121" s="35"/>
      <c r="I121" s="35"/>
      <c r="J121" s="43"/>
      <c r="K121" s="24"/>
      <c r="L121" s="44"/>
      <c r="M121" s="27"/>
      <c r="N121" s="27"/>
      <c r="O121" s="76"/>
      <c r="P121" s="59"/>
      <c r="Q121" s="59"/>
      <c r="T121" s="61"/>
    </row>
    <row r="122" spans="1:20" s="60" customFormat="1" x14ac:dyDescent="0.3">
      <c r="A122" s="45">
        <f>IF(F122&lt;&gt;"",1+MAX($A$5:A121),"")</f>
        <v>68</v>
      </c>
      <c r="B122" s="94"/>
      <c r="C122" s="38" t="s">
        <v>206</v>
      </c>
      <c r="D122" s="55">
        <v>3</v>
      </c>
      <c r="E122" s="56">
        <v>0</v>
      </c>
      <c r="F122" s="57">
        <f>(1+E122)*D122</f>
        <v>3</v>
      </c>
      <c r="G122" s="58" t="s">
        <v>3</v>
      </c>
      <c r="H122" s="35">
        <v>523.38873599999999</v>
      </c>
      <c r="I122" s="35">
        <f t="shared" ref="I122:I124" si="127">H122*F122</f>
        <v>1570.1662080000001</v>
      </c>
      <c r="J122" s="43">
        <v>1.4</v>
      </c>
      <c r="K122" s="24">
        <f>$N$120</f>
        <v>32</v>
      </c>
      <c r="L122" s="44">
        <f t="shared" ref="L122" si="128">J122*F122</f>
        <v>4.1999999999999993</v>
      </c>
      <c r="M122" s="27">
        <f t="shared" ref="M122" si="129">L122*K122</f>
        <v>134.39999999999998</v>
      </c>
      <c r="N122" s="27">
        <f t="shared" ref="N122" si="130">M122+I122</f>
        <v>1704.5662080000002</v>
      </c>
      <c r="O122" s="76"/>
      <c r="P122" s="59"/>
      <c r="Q122" s="59"/>
      <c r="T122" s="61"/>
    </row>
    <row r="123" spans="1:20" s="60" customFormat="1" x14ac:dyDescent="0.3">
      <c r="A123" s="45">
        <f>IF(F123&lt;&gt;"",1+MAX($A$5:A122),"")</f>
        <v>69</v>
      </c>
      <c r="B123" s="94"/>
      <c r="C123" s="38" t="s">
        <v>205</v>
      </c>
      <c r="D123" s="55">
        <v>2</v>
      </c>
      <c r="E123" s="56">
        <v>0</v>
      </c>
      <c r="F123" s="57">
        <f>(1+E123)*D123</f>
        <v>2</v>
      </c>
      <c r="G123" s="58" t="s">
        <v>3</v>
      </c>
      <c r="H123" s="35">
        <v>473.06289600000002</v>
      </c>
      <c r="I123" s="35">
        <f t="shared" si="127"/>
        <v>946.12579200000005</v>
      </c>
      <c r="J123" s="43">
        <v>1.4</v>
      </c>
      <c r="K123" s="24">
        <f t="shared" ref="K123:K130" si="131">$N$120</f>
        <v>32</v>
      </c>
      <c r="L123" s="44">
        <f t="shared" ref="L123:L130" si="132">J123*F123</f>
        <v>2.8</v>
      </c>
      <c r="M123" s="27">
        <f t="shared" ref="M123:M130" si="133">L123*K123</f>
        <v>89.6</v>
      </c>
      <c r="N123" s="27">
        <f t="shared" ref="N123:N130" si="134">M123+I123</f>
        <v>1035.725792</v>
      </c>
      <c r="O123" s="76"/>
      <c r="P123" s="59"/>
      <c r="Q123" s="59"/>
      <c r="T123" s="61"/>
    </row>
    <row r="124" spans="1:20" s="60" customFormat="1" x14ac:dyDescent="0.3">
      <c r="A124" s="45">
        <f>IF(F124&lt;&gt;"",1+MAX($A$5:A123),"")</f>
        <v>70</v>
      </c>
      <c r="B124" s="94"/>
      <c r="C124" s="38" t="s">
        <v>204</v>
      </c>
      <c r="D124" s="55">
        <v>2</v>
      </c>
      <c r="E124" s="56">
        <v>0</v>
      </c>
      <c r="F124" s="57">
        <f>(1+E124)*D124</f>
        <v>2</v>
      </c>
      <c r="G124" s="58" t="s">
        <v>3</v>
      </c>
      <c r="H124" s="35">
        <v>425.25334800000007</v>
      </c>
      <c r="I124" s="35">
        <f t="shared" si="127"/>
        <v>850.50669600000015</v>
      </c>
      <c r="J124" s="43">
        <v>1.4</v>
      </c>
      <c r="K124" s="24">
        <f t="shared" si="131"/>
        <v>32</v>
      </c>
      <c r="L124" s="44">
        <f t="shared" si="132"/>
        <v>2.8</v>
      </c>
      <c r="M124" s="27">
        <f t="shared" si="133"/>
        <v>89.6</v>
      </c>
      <c r="N124" s="27">
        <f t="shared" si="134"/>
        <v>940.10669600000017</v>
      </c>
      <c r="O124" s="76"/>
      <c r="P124" s="59"/>
      <c r="Q124" s="59"/>
      <c r="T124" s="61"/>
    </row>
    <row r="125" spans="1:20" s="60" customFormat="1" x14ac:dyDescent="0.3">
      <c r="A125" s="45">
        <f>IF(F125&lt;&gt;"",1+MAX($A$5:A124),"")</f>
        <v>71</v>
      </c>
      <c r="B125" s="94"/>
      <c r="C125" s="38" t="s">
        <v>203</v>
      </c>
      <c r="D125" s="55">
        <v>1</v>
      </c>
      <c r="E125" s="56">
        <v>0</v>
      </c>
      <c r="F125" s="57">
        <f>(1+E125)*D125</f>
        <v>1</v>
      </c>
      <c r="G125" s="58" t="s">
        <v>3</v>
      </c>
      <c r="H125" s="35">
        <v>807.76</v>
      </c>
      <c r="I125" s="35">
        <f t="shared" ref="I123:I130" si="135">H125*F125</f>
        <v>807.76</v>
      </c>
      <c r="J125" s="43">
        <v>2</v>
      </c>
      <c r="K125" s="24">
        <f t="shared" si="131"/>
        <v>32</v>
      </c>
      <c r="L125" s="44">
        <f t="shared" si="132"/>
        <v>2</v>
      </c>
      <c r="M125" s="27">
        <f t="shared" si="133"/>
        <v>64</v>
      </c>
      <c r="N125" s="27">
        <f t="shared" si="134"/>
        <v>871.76</v>
      </c>
      <c r="O125" s="76"/>
      <c r="P125" s="59"/>
      <c r="Q125" s="59"/>
      <c r="T125" s="61"/>
    </row>
    <row r="126" spans="1:20" s="60" customFormat="1" x14ac:dyDescent="0.3">
      <c r="A126" s="45">
        <f>IF(F126&lt;&gt;"",1+MAX($A$5:A125),"")</f>
        <v>72</v>
      </c>
      <c r="B126" s="94"/>
      <c r="C126" s="38" t="s">
        <v>202</v>
      </c>
      <c r="D126" s="55">
        <v>1</v>
      </c>
      <c r="E126" s="56">
        <v>0</v>
      </c>
      <c r="F126" s="57">
        <f>(1+E126)*D126</f>
        <v>1</v>
      </c>
      <c r="G126" s="58" t="s">
        <v>3</v>
      </c>
      <c r="H126" s="35">
        <v>684.48</v>
      </c>
      <c r="I126" s="35">
        <f t="shared" si="135"/>
        <v>684.48</v>
      </c>
      <c r="J126" s="43">
        <v>2</v>
      </c>
      <c r="K126" s="24">
        <f t="shared" si="131"/>
        <v>32</v>
      </c>
      <c r="L126" s="44">
        <f t="shared" si="132"/>
        <v>2</v>
      </c>
      <c r="M126" s="27">
        <f t="shared" si="133"/>
        <v>64</v>
      </c>
      <c r="N126" s="27">
        <f t="shared" si="134"/>
        <v>748.48</v>
      </c>
      <c r="O126" s="76"/>
      <c r="P126" s="59"/>
      <c r="Q126" s="59"/>
      <c r="T126" s="61"/>
    </row>
    <row r="127" spans="1:20" s="60" customFormat="1" x14ac:dyDescent="0.3">
      <c r="A127" s="45">
        <f>IF(F127&lt;&gt;"",1+MAX($A$5:A126),"")</f>
        <v>73</v>
      </c>
      <c r="B127" s="94"/>
      <c r="C127" s="38" t="s">
        <v>201</v>
      </c>
      <c r="D127" s="55">
        <v>1</v>
      </c>
      <c r="E127" s="56">
        <v>0</v>
      </c>
      <c r="F127" s="57">
        <f>(1+E127)*D127</f>
        <v>1</v>
      </c>
      <c r="G127" s="58" t="s">
        <v>3</v>
      </c>
      <c r="H127" s="35">
        <v>864.80000000000007</v>
      </c>
      <c r="I127" s="35">
        <f t="shared" si="135"/>
        <v>864.80000000000007</v>
      </c>
      <c r="J127" s="43">
        <v>2</v>
      </c>
      <c r="K127" s="24">
        <f t="shared" si="131"/>
        <v>32</v>
      </c>
      <c r="L127" s="44">
        <f t="shared" si="132"/>
        <v>2</v>
      </c>
      <c r="M127" s="27">
        <f t="shared" si="133"/>
        <v>64</v>
      </c>
      <c r="N127" s="27">
        <f t="shared" si="134"/>
        <v>928.80000000000007</v>
      </c>
      <c r="O127" s="76"/>
      <c r="P127" s="59"/>
      <c r="Q127" s="59"/>
      <c r="T127" s="61"/>
    </row>
    <row r="128" spans="1:20" s="60" customFormat="1" x14ac:dyDescent="0.3">
      <c r="A128" s="45">
        <f>IF(F128&lt;&gt;"",1+MAX($A$5:A127),"")</f>
        <v>74</v>
      </c>
      <c r="B128" s="94"/>
      <c r="C128" s="38" t="s">
        <v>200</v>
      </c>
      <c r="D128" s="55">
        <v>1</v>
      </c>
      <c r="E128" s="56">
        <v>0</v>
      </c>
      <c r="F128" s="57">
        <f>(1+E128)*D128</f>
        <v>1</v>
      </c>
      <c r="G128" s="58" t="s">
        <v>3</v>
      </c>
      <c r="H128" s="35">
        <v>1232.8</v>
      </c>
      <c r="I128" s="35">
        <f t="shared" si="135"/>
        <v>1232.8</v>
      </c>
      <c r="J128" s="43">
        <v>2.4</v>
      </c>
      <c r="K128" s="24">
        <f t="shared" si="131"/>
        <v>32</v>
      </c>
      <c r="L128" s="44">
        <f t="shared" si="132"/>
        <v>2.4</v>
      </c>
      <c r="M128" s="27">
        <f t="shared" si="133"/>
        <v>76.8</v>
      </c>
      <c r="N128" s="27">
        <f t="shared" si="134"/>
        <v>1309.5999999999999</v>
      </c>
      <c r="O128" s="76"/>
      <c r="P128" s="59"/>
      <c r="Q128" s="59"/>
      <c r="T128" s="61"/>
    </row>
    <row r="129" spans="1:20" s="60" customFormat="1" x14ac:dyDescent="0.3">
      <c r="A129" s="45">
        <f>IF(F129&lt;&gt;"",1+MAX($A$5:A128),"")</f>
        <v>75</v>
      </c>
      <c r="B129" s="94"/>
      <c r="C129" s="38" t="s">
        <v>199</v>
      </c>
      <c r="D129" s="55">
        <v>1</v>
      </c>
      <c r="E129" s="56">
        <v>0</v>
      </c>
      <c r="F129" s="57">
        <f>(1+E129)*D129</f>
        <v>1</v>
      </c>
      <c r="G129" s="58" t="s">
        <v>3</v>
      </c>
      <c r="H129" s="35">
        <v>1720.4</v>
      </c>
      <c r="I129" s="35">
        <f t="shared" si="135"/>
        <v>1720.4</v>
      </c>
      <c r="J129" s="43">
        <v>3</v>
      </c>
      <c r="K129" s="24">
        <f t="shared" si="131"/>
        <v>32</v>
      </c>
      <c r="L129" s="44">
        <f t="shared" si="132"/>
        <v>3</v>
      </c>
      <c r="M129" s="27">
        <f t="shared" si="133"/>
        <v>96</v>
      </c>
      <c r="N129" s="27">
        <f t="shared" si="134"/>
        <v>1816.4</v>
      </c>
      <c r="O129" s="76"/>
      <c r="P129" s="59"/>
      <c r="Q129" s="59"/>
      <c r="T129" s="61"/>
    </row>
    <row r="130" spans="1:20" s="60" customFormat="1" x14ac:dyDescent="0.3">
      <c r="A130" s="45">
        <f>IF(F130&lt;&gt;"",1+MAX($A$5:A129),"")</f>
        <v>76</v>
      </c>
      <c r="B130" s="94"/>
      <c r="C130" s="38" t="s">
        <v>198</v>
      </c>
      <c r="D130" s="55">
        <v>1</v>
      </c>
      <c r="E130" s="56">
        <v>0</v>
      </c>
      <c r="F130" s="57">
        <f>(1+E130)*D130</f>
        <v>1</v>
      </c>
      <c r="G130" s="58" t="s">
        <v>3</v>
      </c>
      <c r="H130" s="35">
        <v>2289.1439999999998</v>
      </c>
      <c r="I130" s="35">
        <f t="shared" si="135"/>
        <v>2289.1439999999998</v>
      </c>
      <c r="J130" s="43">
        <v>4</v>
      </c>
      <c r="K130" s="24">
        <f t="shared" si="131"/>
        <v>32</v>
      </c>
      <c r="L130" s="44">
        <f t="shared" si="132"/>
        <v>4</v>
      </c>
      <c r="M130" s="27">
        <f t="shared" si="133"/>
        <v>128</v>
      </c>
      <c r="N130" s="27">
        <f t="shared" si="134"/>
        <v>2417.1439999999998</v>
      </c>
      <c r="O130" s="76"/>
      <c r="P130" s="59"/>
      <c r="Q130" s="59"/>
      <c r="T130" s="61"/>
    </row>
    <row r="131" spans="1:20" s="60" customFormat="1" x14ac:dyDescent="0.3">
      <c r="A131" s="45" t="str">
        <f>IF(F131&lt;&gt;"",1+MAX($A$5:A130),"")</f>
        <v/>
      </c>
      <c r="B131" s="94"/>
      <c r="C131" s="38"/>
      <c r="D131" s="55"/>
      <c r="E131" s="56"/>
      <c r="F131" s="57"/>
      <c r="G131" s="58"/>
      <c r="H131" s="35"/>
      <c r="I131" s="35"/>
      <c r="J131" s="43"/>
      <c r="K131" s="24"/>
      <c r="L131" s="44"/>
      <c r="M131" s="27"/>
      <c r="N131" s="27"/>
      <c r="O131" s="76"/>
      <c r="P131" s="59"/>
      <c r="Q131" s="59"/>
      <c r="T131" s="61"/>
    </row>
    <row r="132" spans="1:20" s="60" customFormat="1" x14ac:dyDescent="0.3">
      <c r="A132" s="45" t="str">
        <f>IF(F132&lt;&gt;"",1+MAX($A$5:A131),"")</f>
        <v/>
      </c>
      <c r="B132" s="94"/>
      <c r="C132" s="86" t="s">
        <v>197</v>
      </c>
      <c r="D132" s="55"/>
      <c r="E132" s="56"/>
      <c r="F132" s="57"/>
      <c r="G132" s="58"/>
      <c r="H132" s="35"/>
      <c r="I132" s="35"/>
      <c r="J132" s="43"/>
      <c r="K132" s="24"/>
      <c r="L132" s="44"/>
      <c r="M132" s="27"/>
      <c r="N132" s="27"/>
      <c r="O132" s="76"/>
      <c r="P132" s="59"/>
      <c r="Q132" s="59"/>
      <c r="T132" s="61"/>
    </row>
    <row r="133" spans="1:20" s="60" customFormat="1" x14ac:dyDescent="0.3">
      <c r="A133" s="45" t="str">
        <f>IF(F133&lt;&gt;"",1+MAX($A$5:A132),"")</f>
        <v/>
      </c>
      <c r="B133" s="94"/>
      <c r="C133" s="92" t="s">
        <v>196</v>
      </c>
      <c r="D133" s="55"/>
      <c r="E133" s="56"/>
      <c r="F133" s="57"/>
      <c r="G133" s="58"/>
      <c r="H133" s="35"/>
      <c r="I133" s="35"/>
      <c r="J133" s="43"/>
      <c r="K133" s="24"/>
      <c r="L133" s="44"/>
      <c r="M133" s="27"/>
      <c r="N133" s="27"/>
      <c r="O133" s="76"/>
      <c r="P133" s="59"/>
      <c r="Q133" s="59"/>
      <c r="T133" s="61"/>
    </row>
    <row r="134" spans="1:20" s="60" customFormat="1" x14ac:dyDescent="0.3">
      <c r="A134" s="45">
        <f>IF(F134&lt;&gt;"",1+MAX($A$5:A133),"")</f>
        <v>77</v>
      </c>
      <c r="B134" s="94"/>
      <c r="C134" s="38" t="s">
        <v>191</v>
      </c>
      <c r="D134" s="55">
        <v>1</v>
      </c>
      <c r="E134" s="56">
        <v>0</v>
      </c>
      <c r="F134" s="57">
        <f t="shared" ref="F134:F138" si="136">(1+E134)*D134</f>
        <v>1</v>
      </c>
      <c r="G134" s="58" t="s">
        <v>3</v>
      </c>
      <c r="H134" s="35">
        <v>16.679600000000001</v>
      </c>
      <c r="I134" s="35">
        <f t="shared" ref="I134:I138" si="137">H134*F134</f>
        <v>16.679600000000001</v>
      </c>
      <c r="J134" s="43">
        <v>0.34300000000000003</v>
      </c>
      <c r="K134" s="24">
        <f t="shared" ref="K134:K138" si="138">$N$120</f>
        <v>32</v>
      </c>
      <c r="L134" s="44">
        <f t="shared" ref="L134:L138" si="139">J134*F134</f>
        <v>0.34300000000000003</v>
      </c>
      <c r="M134" s="27">
        <f t="shared" ref="M134:M138" si="140">L134*K134</f>
        <v>10.976000000000001</v>
      </c>
      <c r="N134" s="27">
        <f t="shared" ref="N134:N138" si="141">M134+I134</f>
        <v>27.6556</v>
      </c>
      <c r="O134" s="76"/>
      <c r="P134" s="59"/>
      <c r="Q134" s="59"/>
      <c r="T134" s="61"/>
    </row>
    <row r="135" spans="1:20" s="60" customFormat="1" x14ac:dyDescent="0.3">
      <c r="A135" s="45">
        <f>IF(F135&lt;&gt;"",1+MAX($A$5:A134),"")</f>
        <v>78</v>
      </c>
      <c r="B135" s="94"/>
      <c r="C135" s="38" t="s">
        <v>195</v>
      </c>
      <c r="D135" s="55">
        <v>1</v>
      </c>
      <c r="E135" s="56">
        <v>0</v>
      </c>
      <c r="F135" s="57">
        <f t="shared" si="136"/>
        <v>1</v>
      </c>
      <c r="G135" s="58" t="s">
        <v>3</v>
      </c>
      <c r="H135" s="35">
        <v>22.540000000000003</v>
      </c>
      <c r="I135" s="35">
        <f t="shared" si="137"/>
        <v>22.540000000000003</v>
      </c>
      <c r="J135" s="43">
        <v>0.4</v>
      </c>
      <c r="K135" s="24">
        <f t="shared" si="138"/>
        <v>32</v>
      </c>
      <c r="L135" s="44">
        <f t="shared" si="139"/>
        <v>0.4</v>
      </c>
      <c r="M135" s="27">
        <f t="shared" si="140"/>
        <v>12.8</v>
      </c>
      <c r="N135" s="27">
        <f t="shared" si="141"/>
        <v>35.340000000000003</v>
      </c>
      <c r="O135" s="76"/>
      <c r="P135" s="59"/>
      <c r="Q135" s="59"/>
      <c r="T135" s="61"/>
    </row>
    <row r="136" spans="1:20" s="60" customFormat="1" x14ac:dyDescent="0.3">
      <c r="A136" s="45">
        <f>IF(F136&lt;&gt;"",1+MAX($A$5:A135),"")</f>
        <v>79</v>
      </c>
      <c r="B136" s="94"/>
      <c r="C136" s="38" t="s">
        <v>189</v>
      </c>
      <c r="D136" s="55">
        <v>1</v>
      </c>
      <c r="E136" s="56">
        <v>0</v>
      </c>
      <c r="F136" s="57">
        <f t="shared" si="136"/>
        <v>1</v>
      </c>
      <c r="G136" s="58" t="s">
        <v>3</v>
      </c>
      <c r="H136" s="35">
        <v>16.550799999999999</v>
      </c>
      <c r="I136" s="35">
        <f t="shared" si="137"/>
        <v>16.550799999999999</v>
      </c>
      <c r="J136" s="43">
        <v>0.41199999999999998</v>
      </c>
      <c r="K136" s="24">
        <f t="shared" si="138"/>
        <v>32</v>
      </c>
      <c r="L136" s="44">
        <f t="shared" si="139"/>
        <v>0.41199999999999998</v>
      </c>
      <c r="M136" s="27">
        <f t="shared" si="140"/>
        <v>13.183999999999999</v>
      </c>
      <c r="N136" s="27">
        <f t="shared" si="141"/>
        <v>29.7348</v>
      </c>
      <c r="O136" s="76"/>
      <c r="P136" s="59"/>
      <c r="Q136" s="59"/>
      <c r="T136" s="61"/>
    </row>
    <row r="137" spans="1:20" s="60" customFormat="1" x14ac:dyDescent="0.3">
      <c r="A137" s="45">
        <f>IF(F137&lt;&gt;"",1+MAX($A$5:A136),"")</f>
        <v>80</v>
      </c>
      <c r="B137" s="94"/>
      <c r="C137" s="38" t="s">
        <v>188</v>
      </c>
      <c r="D137" s="55">
        <v>1</v>
      </c>
      <c r="E137" s="56">
        <v>0</v>
      </c>
      <c r="F137" s="57">
        <f t="shared" si="136"/>
        <v>1</v>
      </c>
      <c r="G137" s="58" t="s">
        <v>3</v>
      </c>
      <c r="H137" s="35">
        <v>5.4280000000000008</v>
      </c>
      <c r="I137" s="35">
        <f t="shared" si="137"/>
        <v>5.4280000000000008</v>
      </c>
      <c r="J137" s="43">
        <v>0.24</v>
      </c>
      <c r="K137" s="24">
        <f t="shared" si="138"/>
        <v>32</v>
      </c>
      <c r="L137" s="44">
        <f t="shared" si="139"/>
        <v>0.24</v>
      </c>
      <c r="M137" s="27">
        <f t="shared" si="140"/>
        <v>7.68</v>
      </c>
      <c r="N137" s="27">
        <f t="shared" si="141"/>
        <v>13.108000000000001</v>
      </c>
      <c r="O137" s="76"/>
      <c r="P137" s="59"/>
      <c r="Q137" s="59"/>
      <c r="T137" s="61"/>
    </row>
    <row r="138" spans="1:20" s="60" customFormat="1" x14ac:dyDescent="0.3">
      <c r="A138" s="45">
        <f>IF(F138&lt;&gt;"",1+MAX($A$5:A137),"")</f>
        <v>81</v>
      </c>
      <c r="B138" s="94"/>
      <c r="C138" s="38" t="s">
        <v>187</v>
      </c>
      <c r="D138" s="55">
        <v>1</v>
      </c>
      <c r="E138" s="56">
        <v>0</v>
      </c>
      <c r="F138" s="57">
        <f t="shared" si="136"/>
        <v>1</v>
      </c>
      <c r="G138" s="58" t="s">
        <v>3</v>
      </c>
      <c r="H138" s="35">
        <v>10.533999999999999</v>
      </c>
      <c r="I138" s="35">
        <f t="shared" si="137"/>
        <v>10.533999999999999</v>
      </c>
      <c r="J138" s="43">
        <v>0.2</v>
      </c>
      <c r="K138" s="24">
        <f t="shared" si="138"/>
        <v>32</v>
      </c>
      <c r="L138" s="44">
        <f t="shared" si="139"/>
        <v>0.2</v>
      </c>
      <c r="M138" s="27">
        <f t="shared" si="140"/>
        <v>6.4</v>
      </c>
      <c r="N138" s="27">
        <f t="shared" si="141"/>
        <v>16.933999999999997</v>
      </c>
      <c r="O138" s="76"/>
      <c r="P138" s="59"/>
      <c r="Q138" s="59"/>
      <c r="T138" s="61"/>
    </row>
    <row r="139" spans="1:20" s="60" customFormat="1" x14ac:dyDescent="0.3">
      <c r="A139" s="45" t="str">
        <f>IF(F139&lt;&gt;"",1+MAX($A$5:A138),"")</f>
        <v/>
      </c>
      <c r="B139" s="94"/>
      <c r="C139" s="38"/>
      <c r="D139" s="55"/>
      <c r="E139" s="56"/>
      <c r="F139" s="57"/>
      <c r="G139" s="58"/>
      <c r="H139" s="35"/>
      <c r="I139" s="35"/>
      <c r="J139" s="43"/>
      <c r="K139" s="24"/>
      <c r="L139" s="44"/>
      <c r="M139" s="27"/>
      <c r="N139" s="27"/>
      <c r="O139" s="76"/>
      <c r="P139" s="59"/>
      <c r="Q139" s="59"/>
      <c r="T139" s="61"/>
    </row>
    <row r="140" spans="1:20" s="60" customFormat="1" x14ac:dyDescent="0.3">
      <c r="A140" s="45" t="str">
        <f>IF(F140&lt;&gt;"",1+MAX($A$5:A139),"")</f>
        <v/>
      </c>
      <c r="B140" s="94"/>
      <c r="C140" s="92" t="s">
        <v>194</v>
      </c>
      <c r="D140" s="55"/>
      <c r="E140" s="56"/>
      <c r="F140" s="57"/>
      <c r="G140" s="58"/>
      <c r="H140" s="35"/>
      <c r="I140" s="35"/>
      <c r="J140" s="43"/>
      <c r="K140" s="24"/>
      <c r="L140" s="44"/>
      <c r="M140" s="27"/>
      <c r="N140" s="27"/>
      <c r="O140" s="76"/>
      <c r="P140" s="59"/>
      <c r="Q140" s="59"/>
      <c r="T140" s="61"/>
    </row>
    <row r="141" spans="1:20" s="60" customFormat="1" x14ac:dyDescent="0.3">
      <c r="A141" s="45">
        <f>IF(F141&lt;&gt;"",1+MAX($A$5:A140),"")</f>
        <v>82</v>
      </c>
      <c r="B141" s="94"/>
      <c r="C141" s="38" t="s">
        <v>191</v>
      </c>
      <c r="D141" s="55">
        <v>2</v>
      </c>
      <c r="E141" s="56">
        <v>0</v>
      </c>
      <c r="F141" s="57">
        <f t="shared" ref="F141:F145" si="142">(1+E141)*D141</f>
        <v>2</v>
      </c>
      <c r="G141" s="58" t="s">
        <v>3</v>
      </c>
      <c r="H141" s="35">
        <v>16.679600000000001</v>
      </c>
      <c r="I141" s="35">
        <f t="shared" ref="I141:I145" si="143">H141*F141</f>
        <v>33.359200000000001</v>
      </c>
      <c r="J141" s="43">
        <v>0.34300000000000003</v>
      </c>
      <c r="K141" s="24">
        <f t="shared" ref="K141:K145" si="144">$N$120</f>
        <v>32</v>
      </c>
      <c r="L141" s="44">
        <f t="shared" ref="L141:L145" si="145">J141*F141</f>
        <v>0.68600000000000005</v>
      </c>
      <c r="M141" s="27">
        <f t="shared" ref="M141:M145" si="146">L141*K141</f>
        <v>21.952000000000002</v>
      </c>
      <c r="N141" s="27">
        <f t="shared" ref="N141:N145" si="147">M141+I141</f>
        <v>55.311199999999999</v>
      </c>
      <c r="O141" s="76"/>
      <c r="P141" s="59"/>
      <c r="Q141" s="59"/>
      <c r="T141" s="61"/>
    </row>
    <row r="142" spans="1:20" s="60" customFormat="1" x14ac:dyDescent="0.3">
      <c r="A142" s="45">
        <f>IF(F142&lt;&gt;"",1+MAX($A$5:A141),"")</f>
        <v>83</v>
      </c>
      <c r="B142" s="94"/>
      <c r="C142" s="38" t="s">
        <v>193</v>
      </c>
      <c r="D142" s="55">
        <v>2</v>
      </c>
      <c r="E142" s="56">
        <v>0</v>
      </c>
      <c r="F142" s="57">
        <f t="shared" si="142"/>
        <v>2</v>
      </c>
      <c r="G142" s="58" t="s">
        <v>3</v>
      </c>
      <c r="H142" s="35">
        <v>22.540000000000003</v>
      </c>
      <c r="I142" s="35">
        <f t="shared" si="143"/>
        <v>45.080000000000005</v>
      </c>
      <c r="J142" s="43">
        <v>0.4</v>
      </c>
      <c r="K142" s="24">
        <f t="shared" si="144"/>
        <v>32</v>
      </c>
      <c r="L142" s="44">
        <f t="shared" si="145"/>
        <v>0.8</v>
      </c>
      <c r="M142" s="27">
        <f t="shared" si="146"/>
        <v>25.6</v>
      </c>
      <c r="N142" s="27">
        <f t="shared" si="147"/>
        <v>70.680000000000007</v>
      </c>
      <c r="O142" s="76"/>
      <c r="P142" s="59"/>
      <c r="Q142" s="59"/>
      <c r="T142" s="61"/>
    </row>
    <row r="143" spans="1:20" s="60" customFormat="1" x14ac:dyDescent="0.3">
      <c r="A143" s="45">
        <f>IF(F143&lt;&gt;"",1+MAX($A$5:A142),"")</f>
        <v>84</v>
      </c>
      <c r="B143" s="94"/>
      <c r="C143" s="38" t="s">
        <v>189</v>
      </c>
      <c r="D143" s="55">
        <v>2</v>
      </c>
      <c r="E143" s="56">
        <v>0</v>
      </c>
      <c r="F143" s="57">
        <f t="shared" si="142"/>
        <v>2</v>
      </c>
      <c r="G143" s="58" t="s">
        <v>3</v>
      </c>
      <c r="H143" s="35">
        <v>16.550799999999999</v>
      </c>
      <c r="I143" s="35">
        <f t="shared" si="143"/>
        <v>33.101599999999998</v>
      </c>
      <c r="J143" s="43">
        <v>0.41199999999999998</v>
      </c>
      <c r="K143" s="24">
        <f t="shared" si="144"/>
        <v>32</v>
      </c>
      <c r="L143" s="44">
        <f t="shared" si="145"/>
        <v>0.82399999999999995</v>
      </c>
      <c r="M143" s="27">
        <f t="shared" si="146"/>
        <v>26.367999999999999</v>
      </c>
      <c r="N143" s="27">
        <f t="shared" si="147"/>
        <v>59.4696</v>
      </c>
      <c r="O143" s="76"/>
      <c r="P143" s="59"/>
      <c r="Q143" s="59"/>
      <c r="T143" s="61"/>
    </row>
    <row r="144" spans="1:20" s="60" customFormat="1" x14ac:dyDescent="0.3">
      <c r="A144" s="45">
        <f>IF(F144&lt;&gt;"",1+MAX($A$5:A143),"")</f>
        <v>85</v>
      </c>
      <c r="B144" s="94"/>
      <c r="C144" s="38" t="s">
        <v>188</v>
      </c>
      <c r="D144" s="55">
        <v>2</v>
      </c>
      <c r="E144" s="56">
        <v>0</v>
      </c>
      <c r="F144" s="57">
        <f t="shared" si="142"/>
        <v>2</v>
      </c>
      <c r="G144" s="58" t="s">
        <v>3</v>
      </c>
      <c r="H144" s="35">
        <v>5.4280000000000008</v>
      </c>
      <c r="I144" s="35">
        <f t="shared" si="143"/>
        <v>10.856000000000002</v>
      </c>
      <c r="J144" s="43">
        <v>0.24</v>
      </c>
      <c r="K144" s="24">
        <f t="shared" si="144"/>
        <v>32</v>
      </c>
      <c r="L144" s="44">
        <f t="shared" si="145"/>
        <v>0.48</v>
      </c>
      <c r="M144" s="27">
        <f t="shared" si="146"/>
        <v>15.36</v>
      </c>
      <c r="N144" s="27">
        <f t="shared" si="147"/>
        <v>26.216000000000001</v>
      </c>
      <c r="O144" s="76"/>
      <c r="P144" s="59"/>
      <c r="Q144" s="59"/>
      <c r="T144" s="61"/>
    </row>
    <row r="145" spans="1:20" s="60" customFormat="1" x14ac:dyDescent="0.3">
      <c r="A145" s="45">
        <f>IF(F145&lt;&gt;"",1+MAX($A$5:A144),"")</f>
        <v>86</v>
      </c>
      <c r="B145" s="94"/>
      <c r="C145" s="38" t="s">
        <v>187</v>
      </c>
      <c r="D145" s="55">
        <v>2</v>
      </c>
      <c r="E145" s="56">
        <v>0</v>
      </c>
      <c r="F145" s="57">
        <f t="shared" si="142"/>
        <v>2</v>
      </c>
      <c r="G145" s="58" t="s">
        <v>3</v>
      </c>
      <c r="H145" s="35">
        <v>10.533999999999999</v>
      </c>
      <c r="I145" s="35">
        <f t="shared" si="143"/>
        <v>21.067999999999998</v>
      </c>
      <c r="J145" s="43">
        <v>0.2</v>
      </c>
      <c r="K145" s="24">
        <f t="shared" si="144"/>
        <v>32</v>
      </c>
      <c r="L145" s="44">
        <f t="shared" si="145"/>
        <v>0.4</v>
      </c>
      <c r="M145" s="27">
        <f t="shared" si="146"/>
        <v>12.8</v>
      </c>
      <c r="N145" s="27">
        <f t="shared" si="147"/>
        <v>33.867999999999995</v>
      </c>
      <c r="O145" s="76"/>
      <c r="P145" s="59"/>
      <c r="Q145" s="59"/>
      <c r="T145" s="61"/>
    </row>
    <row r="146" spans="1:20" s="60" customFormat="1" x14ac:dyDescent="0.3">
      <c r="A146" s="45" t="str">
        <f>IF(F146&lt;&gt;"",1+MAX($A$5:A145),"")</f>
        <v/>
      </c>
      <c r="B146" s="94"/>
      <c r="C146" s="38"/>
      <c r="D146" s="55"/>
      <c r="E146" s="56"/>
      <c r="F146" s="57"/>
      <c r="G146" s="58"/>
      <c r="H146" s="35"/>
      <c r="I146" s="35"/>
      <c r="J146" s="43"/>
      <c r="K146" s="24"/>
      <c r="L146" s="44"/>
      <c r="M146" s="27"/>
      <c r="N146" s="27"/>
      <c r="O146" s="76"/>
      <c r="P146" s="59"/>
      <c r="Q146" s="59"/>
      <c r="T146" s="61"/>
    </row>
    <row r="147" spans="1:20" s="60" customFormat="1" x14ac:dyDescent="0.3">
      <c r="A147" s="45" t="str">
        <f>IF(F147&lt;&gt;"",1+MAX($A$5:A146),"")</f>
        <v/>
      </c>
      <c r="B147" s="94"/>
      <c r="C147" s="92" t="s">
        <v>192</v>
      </c>
      <c r="D147" s="55"/>
      <c r="E147" s="56"/>
      <c r="F147" s="57"/>
      <c r="G147" s="58"/>
      <c r="H147" s="35"/>
      <c r="I147" s="35"/>
      <c r="J147" s="43"/>
      <c r="K147" s="24"/>
      <c r="L147" s="44"/>
      <c r="M147" s="27"/>
      <c r="N147" s="27"/>
      <c r="O147" s="76"/>
      <c r="P147" s="59"/>
      <c r="Q147" s="59"/>
      <c r="T147" s="61"/>
    </row>
    <row r="148" spans="1:20" s="60" customFormat="1" x14ac:dyDescent="0.3">
      <c r="A148" s="45">
        <f>IF(F148&lt;&gt;"",1+MAX($A$5:A147),"")</f>
        <v>87</v>
      </c>
      <c r="B148" s="94"/>
      <c r="C148" s="38" t="s">
        <v>191</v>
      </c>
      <c r="D148" s="55">
        <v>6</v>
      </c>
      <c r="E148" s="56">
        <v>0</v>
      </c>
      <c r="F148" s="57">
        <f t="shared" ref="F148:F152" si="148">(1+E148)*D148</f>
        <v>6</v>
      </c>
      <c r="G148" s="58" t="s">
        <v>3</v>
      </c>
      <c r="H148" s="35">
        <v>16.679600000000001</v>
      </c>
      <c r="I148" s="35">
        <f t="shared" ref="I148:I152" si="149">H148*F148</f>
        <v>100.0776</v>
      </c>
      <c r="J148" s="43">
        <v>0.34300000000000003</v>
      </c>
      <c r="K148" s="24">
        <f t="shared" ref="K148:K152" si="150">$N$120</f>
        <v>32</v>
      </c>
      <c r="L148" s="44">
        <f t="shared" ref="L148:L152" si="151">J148*F148</f>
        <v>2.0580000000000003</v>
      </c>
      <c r="M148" s="27">
        <f t="shared" ref="M148:M152" si="152">L148*K148</f>
        <v>65.856000000000009</v>
      </c>
      <c r="N148" s="27">
        <f t="shared" ref="N148:N152" si="153">M148+I148</f>
        <v>165.93360000000001</v>
      </c>
      <c r="O148" s="76"/>
      <c r="P148" s="59"/>
      <c r="Q148" s="59"/>
      <c r="T148" s="61"/>
    </row>
    <row r="149" spans="1:20" s="60" customFormat="1" x14ac:dyDescent="0.3">
      <c r="A149" s="45">
        <f>IF(F149&lt;&gt;"",1+MAX($A$5:A148),"")</f>
        <v>88</v>
      </c>
      <c r="B149" s="94"/>
      <c r="C149" s="38" t="s">
        <v>190</v>
      </c>
      <c r="D149" s="55">
        <v>6</v>
      </c>
      <c r="E149" s="56">
        <v>0</v>
      </c>
      <c r="F149" s="57">
        <f t="shared" si="148"/>
        <v>6</v>
      </c>
      <c r="G149" s="58" t="s">
        <v>3</v>
      </c>
      <c r="H149" s="35">
        <v>22.540000000000003</v>
      </c>
      <c r="I149" s="35">
        <f t="shared" si="149"/>
        <v>135.24</v>
      </c>
      <c r="J149" s="43">
        <v>0.4</v>
      </c>
      <c r="K149" s="24">
        <f t="shared" si="150"/>
        <v>32</v>
      </c>
      <c r="L149" s="44">
        <f t="shared" si="151"/>
        <v>2.4000000000000004</v>
      </c>
      <c r="M149" s="27">
        <f t="shared" si="152"/>
        <v>76.800000000000011</v>
      </c>
      <c r="N149" s="27">
        <f t="shared" si="153"/>
        <v>212.04000000000002</v>
      </c>
      <c r="O149" s="76"/>
      <c r="P149" s="59"/>
      <c r="Q149" s="59"/>
      <c r="T149" s="61"/>
    </row>
    <row r="150" spans="1:20" s="60" customFormat="1" x14ac:dyDescent="0.3">
      <c r="A150" s="45">
        <f>IF(F150&lt;&gt;"",1+MAX($A$5:A149),"")</f>
        <v>89</v>
      </c>
      <c r="B150" s="94"/>
      <c r="C150" s="38" t="s">
        <v>189</v>
      </c>
      <c r="D150" s="55">
        <v>6</v>
      </c>
      <c r="E150" s="56">
        <v>0</v>
      </c>
      <c r="F150" s="57">
        <f t="shared" si="148"/>
        <v>6</v>
      </c>
      <c r="G150" s="58" t="s">
        <v>3</v>
      </c>
      <c r="H150" s="35">
        <v>16.550799999999999</v>
      </c>
      <c r="I150" s="35">
        <f t="shared" si="149"/>
        <v>99.3048</v>
      </c>
      <c r="J150" s="43">
        <v>0.41199999999999998</v>
      </c>
      <c r="K150" s="24">
        <f t="shared" si="150"/>
        <v>32</v>
      </c>
      <c r="L150" s="44">
        <f t="shared" si="151"/>
        <v>2.472</v>
      </c>
      <c r="M150" s="27">
        <f t="shared" si="152"/>
        <v>79.103999999999999</v>
      </c>
      <c r="N150" s="27">
        <f t="shared" si="153"/>
        <v>178.40879999999999</v>
      </c>
      <c r="O150" s="76"/>
      <c r="P150" s="59"/>
      <c r="Q150" s="59"/>
      <c r="T150" s="61"/>
    </row>
    <row r="151" spans="1:20" s="60" customFormat="1" x14ac:dyDescent="0.3">
      <c r="A151" s="45">
        <f>IF(F151&lt;&gt;"",1+MAX($A$5:A150),"")</f>
        <v>90</v>
      </c>
      <c r="B151" s="94"/>
      <c r="C151" s="38" t="s">
        <v>188</v>
      </c>
      <c r="D151" s="55">
        <v>6</v>
      </c>
      <c r="E151" s="56">
        <v>0</v>
      </c>
      <c r="F151" s="57">
        <f t="shared" si="148"/>
        <v>6</v>
      </c>
      <c r="G151" s="58" t="s">
        <v>3</v>
      </c>
      <c r="H151" s="35">
        <v>5.4280000000000008</v>
      </c>
      <c r="I151" s="35">
        <f t="shared" si="149"/>
        <v>32.568000000000005</v>
      </c>
      <c r="J151" s="43">
        <v>0.24</v>
      </c>
      <c r="K151" s="24">
        <f t="shared" si="150"/>
        <v>32</v>
      </c>
      <c r="L151" s="44">
        <f t="shared" si="151"/>
        <v>1.44</v>
      </c>
      <c r="M151" s="27">
        <f t="shared" si="152"/>
        <v>46.08</v>
      </c>
      <c r="N151" s="27">
        <f t="shared" si="153"/>
        <v>78.647999999999996</v>
      </c>
      <c r="O151" s="76"/>
      <c r="P151" s="59"/>
      <c r="Q151" s="59"/>
      <c r="T151" s="61"/>
    </row>
    <row r="152" spans="1:20" s="60" customFormat="1" x14ac:dyDescent="0.3">
      <c r="A152" s="45">
        <f>IF(F152&lt;&gt;"",1+MAX($A$5:A151),"")</f>
        <v>91</v>
      </c>
      <c r="B152" s="94"/>
      <c r="C152" s="38" t="s">
        <v>187</v>
      </c>
      <c r="D152" s="55">
        <v>6</v>
      </c>
      <c r="E152" s="56">
        <v>0</v>
      </c>
      <c r="F152" s="57">
        <f t="shared" si="148"/>
        <v>6</v>
      </c>
      <c r="G152" s="58" t="s">
        <v>3</v>
      </c>
      <c r="H152" s="35">
        <v>10.533999999999999</v>
      </c>
      <c r="I152" s="35">
        <f t="shared" si="149"/>
        <v>63.203999999999994</v>
      </c>
      <c r="J152" s="43">
        <v>0.2</v>
      </c>
      <c r="K152" s="24">
        <f t="shared" si="150"/>
        <v>32</v>
      </c>
      <c r="L152" s="44">
        <f t="shared" si="151"/>
        <v>1.2000000000000002</v>
      </c>
      <c r="M152" s="27">
        <f t="shared" si="152"/>
        <v>38.400000000000006</v>
      </c>
      <c r="N152" s="27">
        <f t="shared" si="153"/>
        <v>101.604</v>
      </c>
      <c r="O152" s="76"/>
      <c r="P152" s="59"/>
      <c r="Q152" s="59"/>
      <c r="T152" s="61"/>
    </row>
    <row r="153" spans="1:20" s="60" customFormat="1" x14ac:dyDescent="0.3">
      <c r="A153" s="45" t="str">
        <f>IF(F153&lt;&gt;"",1+MAX($A$5:A152),"")</f>
        <v/>
      </c>
      <c r="B153" s="94"/>
      <c r="C153" s="38"/>
      <c r="D153" s="55"/>
      <c r="E153" s="56"/>
      <c r="F153" s="57"/>
      <c r="G153" s="58"/>
      <c r="H153" s="35"/>
      <c r="I153" s="35"/>
      <c r="J153" s="43"/>
      <c r="K153" s="24"/>
      <c r="L153" s="44"/>
      <c r="M153" s="27"/>
      <c r="N153" s="27"/>
      <c r="O153" s="76"/>
      <c r="P153" s="59"/>
      <c r="Q153" s="59"/>
      <c r="T153" s="61"/>
    </row>
    <row r="154" spans="1:20" s="60" customFormat="1" x14ac:dyDescent="0.3">
      <c r="A154" s="45" t="str">
        <f>IF(F154&lt;&gt;"",1+MAX($A$5:A153),"")</f>
        <v/>
      </c>
      <c r="B154" s="94"/>
      <c r="C154" s="86" t="s">
        <v>186</v>
      </c>
      <c r="D154" s="55"/>
      <c r="E154" s="56"/>
      <c r="F154" s="57"/>
      <c r="G154" s="58"/>
      <c r="H154" s="35"/>
      <c r="I154" s="35"/>
      <c r="J154" s="43"/>
      <c r="K154" s="24"/>
      <c r="L154" s="44"/>
      <c r="M154" s="27"/>
      <c r="N154" s="27"/>
      <c r="O154" s="76"/>
      <c r="P154" s="59"/>
      <c r="Q154" s="59"/>
      <c r="T154" s="61"/>
    </row>
    <row r="155" spans="1:20" s="60" customFormat="1" x14ac:dyDescent="0.3">
      <c r="A155" s="45" t="str">
        <f>IF(F155&lt;&gt;"",1+MAX($A$5:A154),"")</f>
        <v/>
      </c>
      <c r="B155" s="94"/>
      <c r="C155" s="92" t="s">
        <v>185</v>
      </c>
      <c r="D155" s="55"/>
      <c r="E155" s="56"/>
      <c r="F155" s="57"/>
      <c r="G155" s="58"/>
      <c r="H155" s="35"/>
      <c r="I155" s="35"/>
      <c r="J155" s="43"/>
      <c r="K155" s="24"/>
      <c r="L155" s="44"/>
      <c r="M155" s="27"/>
      <c r="N155" s="27"/>
      <c r="O155" s="76"/>
      <c r="P155" s="59"/>
      <c r="Q155" s="59"/>
      <c r="T155" s="61"/>
    </row>
    <row r="156" spans="1:20" s="60" customFormat="1" x14ac:dyDescent="0.3">
      <c r="A156" s="45">
        <f>IF(F156&lt;&gt;"",1+MAX($A$5:A155),"")</f>
        <v>92</v>
      </c>
      <c r="B156" s="94"/>
      <c r="C156" s="38" t="s">
        <v>184</v>
      </c>
      <c r="D156" s="55">
        <v>3</v>
      </c>
      <c r="E156" s="56">
        <v>0</v>
      </c>
      <c r="F156" s="57">
        <f>(1+E156)*D156</f>
        <v>3</v>
      </c>
      <c r="G156" s="58" t="s">
        <v>3</v>
      </c>
      <c r="H156" s="35">
        <v>163.76000000000002</v>
      </c>
      <c r="I156" s="35">
        <f t="shared" ref="I156:I159" si="154">H156*F156</f>
        <v>491.28000000000009</v>
      </c>
      <c r="J156" s="43">
        <v>0.65</v>
      </c>
      <c r="K156" s="24">
        <f t="shared" ref="K156:K159" si="155">$N$120</f>
        <v>32</v>
      </c>
      <c r="L156" s="44">
        <f t="shared" ref="L156:L159" si="156">J156*F156</f>
        <v>1.9500000000000002</v>
      </c>
      <c r="M156" s="27">
        <f t="shared" ref="M156:M159" si="157">L156*K156</f>
        <v>62.400000000000006</v>
      </c>
      <c r="N156" s="27">
        <f t="shared" ref="N156:N159" si="158">M156+I156</f>
        <v>553.68000000000006</v>
      </c>
      <c r="O156" s="76"/>
      <c r="P156" s="59"/>
      <c r="Q156" s="59"/>
      <c r="T156" s="61"/>
    </row>
    <row r="157" spans="1:20" s="60" customFormat="1" x14ac:dyDescent="0.3">
      <c r="A157" s="45">
        <f>IF(F157&lt;&gt;"",1+MAX($A$5:A156),"")</f>
        <v>93</v>
      </c>
      <c r="B157" s="94"/>
      <c r="C157" s="38" t="s">
        <v>183</v>
      </c>
      <c r="D157" s="55">
        <v>3</v>
      </c>
      <c r="E157" s="56">
        <v>0</v>
      </c>
      <c r="F157" s="57">
        <f>(1+E157)*D157</f>
        <v>3</v>
      </c>
      <c r="G157" s="58" t="s">
        <v>3</v>
      </c>
      <c r="H157" s="35">
        <v>24.462800000000001</v>
      </c>
      <c r="I157" s="35">
        <f t="shared" si="154"/>
        <v>73.388400000000004</v>
      </c>
      <c r="J157" s="43">
        <v>0.34</v>
      </c>
      <c r="K157" s="24">
        <f t="shared" si="155"/>
        <v>32</v>
      </c>
      <c r="L157" s="44">
        <f t="shared" si="156"/>
        <v>1.02</v>
      </c>
      <c r="M157" s="27">
        <f t="shared" si="157"/>
        <v>32.64</v>
      </c>
      <c r="N157" s="27">
        <f t="shared" si="158"/>
        <v>106.0284</v>
      </c>
      <c r="O157" s="76"/>
      <c r="P157" s="59"/>
      <c r="Q157" s="59"/>
      <c r="T157" s="61"/>
    </row>
    <row r="158" spans="1:20" s="60" customFormat="1" x14ac:dyDescent="0.3">
      <c r="A158" s="45">
        <f>IF(F158&lt;&gt;"",1+MAX($A$5:A157),"")</f>
        <v>94</v>
      </c>
      <c r="B158" s="94"/>
      <c r="C158" s="38" t="s">
        <v>182</v>
      </c>
      <c r="D158" s="55">
        <v>3</v>
      </c>
      <c r="E158" s="56">
        <v>0</v>
      </c>
      <c r="F158" s="57">
        <f>(1+E158)*D158</f>
        <v>3</v>
      </c>
      <c r="G158" s="58" t="s">
        <v>3</v>
      </c>
      <c r="H158" s="35">
        <v>16.376000000000001</v>
      </c>
      <c r="I158" s="35">
        <f t="shared" si="154"/>
        <v>49.128</v>
      </c>
      <c r="J158" s="43">
        <v>0.28899999999999998</v>
      </c>
      <c r="K158" s="24">
        <f t="shared" si="155"/>
        <v>32</v>
      </c>
      <c r="L158" s="44">
        <f t="shared" si="156"/>
        <v>0.86699999999999999</v>
      </c>
      <c r="M158" s="27">
        <f t="shared" si="157"/>
        <v>27.744</v>
      </c>
      <c r="N158" s="27">
        <f t="shared" si="158"/>
        <v>76.872</v>
      </c>
      <c r="O158" s="76"/>
      <c r="P158" s="59"/>
      <c r="Q158" s="59"/>
      <c r="T158" s="61"/>
    </row>
    <row r="159" spans="1:20" s="60" customFormat="1" x14ac:dyDescent="0.3">
      <c r="A159" s="45">
        <f>IF(F159&lt;&gt;"",1+MAX($A$5:A158),"")</f>
        <v>95</v>
      </c>
      <c r="B159" s="94"/>
      <c r="C159" s="38" t="s">
        <v>181</v>
      </c>
      <c r="D159" s="55">
        <v>3</v>
      </c>
      <c r="E159" s="56">
        <v>0</v>
      </c>
      <c r="F159" s="57">
        <f>(1+E159)*D159</f>
        <v>3</v>
      </c>
      <c r="G159" s="58" t="s">
        <v>3</v>
      </c>
      <c r="H159" s="35">
        <v>82.091600000000014</v>
      </c>
      <c r="I159" s="35">
        <f t="shared" si="154"/>
        <v>246.27480000000003</v>
      </c>
      <c r="J159" s="43">
        <v>0.57999999999999996</v>
      </c>
      <c r="K159" s="24">
        <f t="shared" si="155"/>
        <v>32</v>
      </c>
      <c r="L159" s="44">
        <f t="shared" si="156"/>
        <v>1.7399999999999998</v>
      </c>
      <c r="M159" s="27">
        <f t="shared" si="157"/>
        <v>55.679999999999993</v>
      </c>
      <c r="N159" s="27">
        <f t="shared" si="158"/>
        <v>301.95480000000003</v>
      </c>
      <c r="O159" s="76"/>
      <c r="P159" s="59"/>
      <c r="Q159" s="59"/>
      <c r="T159" s="61"/>
    </row>
    <row r="160" spans="1:20" s="60" customFormat="1" x14ac:dyDescent="0.3">
      <c r="A160" s="45" t="str">
        <f>IF(F160&lt;&gt;"",1+MAX($A$5:A159),"")</f>
        <v/>
      </c>
      <c r="B160" s="94"/>
      <c r="C160" s="38"/>
      <c r="D160" s="55"/>
      <c r="E160" s="56"/>
      <c r="F160" s="57"/>
      <c r="G160" s="58"/>
      <c r="H160" s="35"/>
      <c r="I160" s="35"/>
      <c r="J160" s="43"/>
      <c r="K160" s="24"/>
      <c r="L160" s="44"/>
      <c r="M160" s="27"/>
      <c r="N160" s="27"/>
      <c r="O160" s="76"/>
      <c r="P160" s="59"/>
      <c r="Q160" s="59"/>
      <c r="T160" s="61"/>
    </row>
    <row r="161" spans="1:20" s="60" customFormat="1" x14ac:dyDescent="0.3">
      <c r="A161" s="45" t="str">
        <f>IF(F161&lt;&gt;"",1+MAX($A$5:A160),"")</f>
        <v/>
      </c>
      <c r="B161" s="94"/>
      <c r="C161" s="86" t="s">
        <v>55</v>
      </c>
      <c r="D161" s="55"/>
      <c r="E161" s="56"/>
      <c r="F161" s="57"/>
      <c r="G161" s="58"/>
      <c r="H161" s="35"/>
      <c r="I161" s="35"/>
      <c r="J161" s="43"/>
      <c r="K161" s="24"/>
      <c r="L161" s="44"/>
      <c r="M161" s="27"/>
      <c r="N161" s="27"/>
      <c r="O161" s="76"/>
      <c r="P161" s="59"/>
      <c r="Q161" s="59"/>
      <c r="T161" s="61"/>
    </row>
    <row r="162" spans="1:20" s="60" customFormat="1" x14ac:dyDescent="0.3">
      <c r="A162" s="45">
        <f>IF(F162&lt;&gt;"",1+MAX($A$5:A161),"")</f>
        <v>96</v>
      </c>
      <c r="B162" s="94"/>
      <c r="C162" s="38" t="s">
        <v>180</v>
      </c>
      <c r="D162" s="55">
        <v>3</v>
      </c>
      <c r="E162" s="56">
        <v>0</v>
      </c>
      <c r="F162" s="57">
        <f>(1+E162)*D162</f>
        <v>3</v>
      </c>
      <c r="G162" s="58" t="s">
        <v>3</v>
      </c>
      <c r="H162" s="35">
        <v>570.4</v>
      </c>
      <c r="I162" s="35">
        <f t="shared" ref="I162:I167" si="159">H162*F162</f>
        <v>1711.1999999999998</v>
      </c>
      <c r="J162" s="43">
        <v>2</v>
      </c>
      <c r="K162" s="24">
        <f t="shared" ref="K162:K167" si="160">$N$120</f>
        <v>32</v>
      </c>
      <c r="L162" s="44">
        <f t="shared" ref="L162:L167" si="161">J162*F162</f>
        <v>6</v>
      </c>
      <c r="M162" s="27">
        <f t="shared" ref="M162:M167" si="162">L162*K162</f>
        <v>192</v>
      </c>
      <c r="N162" s="27">
        <f t="shared" ref="N162:N167" si="163">M162+I162</f>
        <v>1903.1999999999998</v>
      </c>
      <c r="O162" s="76"/>
      <c r="P162" s="59"/>
      <c r="Q162" s="59"/>
      <c r="T162" s="61"/>
    </row>
    <row r="163" spans="1:20" s="60" customFormat="1" x14ac:dyDescent="0.3">
      <c r="A163" s="45">
        <f>IF(F163&lt;&gt;"",1+MAX($A$5:A162),"")</f>
        <v>97</v>
      </c>
      <c r="B163" s="94"/>
      <c r="C163" s="38" t="s">
        <v>179</v>
      </c>
      <c r="D163" s="55">
        <v>1</v>
      </c>
      <c r="E163" s="56">
        <v>0</v>
      </c>
      <c r="F163" s="57">
        <f>(1+E163)*D163</f>
        <v>1</v>
      </c>
      <c r="G163" s="58" t="s">
        <v>3</v>
      </c>
      <c r="H163" s="35">
        <v>1131.6000000000001</v>
      </c>
      <c r="I163" s="35">
        <f t="shared" si="159"/>
        <v>1131.6000000000001</v>
      </c>
      <c r="J163" s="43">
        <v>3.2</v>
      </c>
      <c r="K163" s="24">
        <f t="shared" si="160"/>
        <v>32</v>
      </c>
      <c r="L163" s="44">
        <f t="shared" si="161"/>
        <v>3.2</v>
      </c>
      <c r="M163" s="27">
        <f t="shared" si="162"/>
        <v>102.4</v>
      </c>
      <c r="N163" s="27">
        <f t="shared" si="163"/>
        <v>1234.0000000000002</v>
      </c>
      <c r="O163" s="76"/>
      <c r="P163" s="59"/>
      <c r="Q163" s="59"/>
      <c r="T163" s="61"/>
    </row>
    <row r="164" spans="1:20" s="60" customFormat="1" x14ac:dyDescent="0.3">
      <c r="A164" s="45">
        <f>IF(F164&lt;&gt;"",1+MAX($A$5:A163),"")</f>
        <v>98</v>
      </c>
      <c r="B164" s="94"/>
      <c r="C164" s="38" t="s">
        <v>178</v>
      </c>
      <c r="D164" s="55">
        <v>2</v>
      </c>
      <c r="E164" s="56">
        <v>0</v>
      </c>
      <c r="F164" s="57">
        <f>(1+E164)*D164</f>
        <v>2</v>
      </c>
      <c r="G164" s="58" t="s">
        <v>3</v>
      </c>
      <c r="H164" s="35">
        <v>630.20000000000005</v>
      </c>
      <c r="I164" s="35">
        <f t="shared" si="159"/>
        <v>1260.4000000000001</v>
      </c>
      <c r="J164" s="43">
        <v>1.6</v>
      </c>
      <c r="K164" s="24">
        <f t="shared" si="160"/>
        <v>32</v>
      </c>
      <c r="L164" s="44">
        <f t="shared" si="161"/>
        <v>3.2</v>
      </c>
      <c r="M164" s="27">
        <f t="shared" si="162"/>
        <v>102.4</v>
      </c>
      <c r="N164" s="27">
        <f t="shared" si="163"/>
        <v>1362.8000000000002</v>
      </c>
      <c r="O164" s="76"/>
      <c r="P164" s="59"/>
      <c r="Q164" s="59"/>
      <c r="T164" s="61"/>
    </row>
    <row r="165" spans="1:20" s="60" customFormat="1" x14ac:dyDescent="0.3">
      <c r="A165" s="45">
        <f>IF(F165&lt;&gt;"",1+MAX($A$5:A164),"")</f>
        <v>99</v>
      </c>
      <c r="B165" s="94"/>
      <c r="C165" s="38" t="s">
        <v>177</v>
      </c>
      <c r="D165" s="55">
        <v>2</v>
      </c>
      <c r="E165" s="56">
        <v>0</v>
      </c>
      <c r="F165" s="57">
        <f>(1+E165)*D165</f>
        <v>2</v>
      </c>
      <c r="G165" s="58" t="s">
        <v>3</v>
      </c>
      <c r="H165" s="35">
        <v>630.20000000000005</v>
      </c>
      <c r="I165" s="35">
        <f t="shared" si="159"/>
        <v>1260.4000000000001</v>
      </c>
      <c r="J165" s="43">
        <v>1.6</v>
      </c>
      <c r="K165" s="24">
        <f t="shared" si="160"/>
        <v>32</v>
      </c>
      <c r="L165" s="44">
        <f t="shared" si="161"/>
        <v>3.2</v>
      </c>
      <c r="M165" s="27">
        <f t="shared" si="162"/>
        <v>102.4</v>
      </c>
      <c r="N165" s="27">
        <f t="shared" si="163"/>
        <v>1362.8000000000002</v>
      </c>
      <c r="O165" s="76"/>
      <c r="P165" s="59"/>
      <c r="Q165" s="59"/>
      <c r="T165" s="61"/>
    </row>
    <row r="166" spans="1:20" s="60" customFormat="1" x14ac:dyDescent="0.3">
      <c r="A166" s="45">
        <f>IF(F166&lt;&gt;"",1+MAX($A$5:A165),"")</f>
        <v>100</v>
      </c>
      <c r="B166" s="94"/>
      <c r="C166" s="38" t="s">
        <v>176</v>
      </c>
      <c r="D166" s="55">
        <v>5</v>
      </c>
      <c r="E166" s="56">
        <v>0</v>
      </c>
      <c r="F166" s="57">
        <f>(1+E166)*D166</f>
        <v>5</v>
      </c>
      <c r="G166" s="58" t="s">
        <v>3</v>
      </c>
      <c r="H166" s="35">
        <v>570.4</v>
      </c>
      <c r="I166" s="35">
        <f t="shared" si="159"/>
        <v>2852</v>
      </c>
      <c r="J166" s="43">
        <v>2.4</v>
      </c>
      <c r="K166" s="24">
        <f t="shared" si="160"/>
        <v>32</v>
      </c>
      <c r="L166" s="44">
        <f t="shared" si="161"/>
        <v>12</v>
      </c>
      <c r="M166" s="27">
        <f t="shared" si="162"/>
        <v>384</v>
      </c>
      <c r="N166" s="27">
        <f t="shared" si="163"/>
        <v>3236</v>
      </c>
      <c r="O166" s="76"/>
      <c r="P166" s="59"/>
      <c r="Q166" s="59"/>
      <c r="T166" s="61"/>
    </row>
    <row r="167" spans="1:20" s="60" customFormat="1" x14ac:dyDescent="0.3">
      <c r="A167" s="45">
        <f>IF(F167&lt;&gt;"",1+MAX($A$5:A166),"")</f>
        <v>101</v>
      </c>
      <c r="B167" s="94"/>
      <c r="C167" s="38" t="s">
        <v>175</v>
      </c>
      <c r="D167" s="55">
        <v>1</v>
      </c>
      <c r="E167" s="56">
        <v>0</v>
      </c>
      <c r="F167" s="57">
        <f>(1+E167)*D167</f>
        <v>1</v>
      </c>
      <c r="G167" s="58" t="s">
        <v>3</v>
      </c>
      <c r="H167" s="35">
        <v>1674.4</v>
      </c>
      <c r="I167" s="35">
        <f t="shared" si="159"/>
        <v>1674.4</v>
      </c>
      <c r="J167" s="43">
        <v>3.8</v>
      </c>
      <c r="K167" s="24">
        <f t="shared" si="160"/>
        <v>32</v>
      </c>
      <c r="L167" s="44">
        <f t="shared" si="161"/>
        <v>3.8</v>
      </c>
      <c r="M167" s="27">
        <f t="shared" si="162"/>
        <v>121.6</v>
      </c>
      <c r="N167" s="27">
        <f t="shared" si="163"/>
        <v>1796</v>
      </c>
      <c r="O167" s="76"/>
      <c r="P167" s="59"/>
      <c r="Q167" s="59"/>
      <c r="T167" s="61"/>
    </row>
    <row r="168" spans="1:20" s="60" customFormat="1" x14ac:dyDescent="0.3">
      <c r="A168" s="45" t="str">
        <f>IF(F168&lt;&gt;"",1+MAX($A$5:A167),"")</f>
        <v/>
      </c>
      <c r="B168" s="91"/>
      <c r="C168" s="38"/>
      <c r="D168" s="55"/>
      <c r="E168" s="56"/>
      <c r="F168" s="57"/>
      <c r="G168" s="58"/>
      <c r="H168" s="35"/>
      <c r="I168" s="35"/>
      <c r="J168" s="43"/>
      <c r="K168" s="24"/>
      <c r="L168" s="44"/>
      <c r="M168" s="27"/>
      <c r="N168" s="27"/>
      <c r="O168" s="76"/>
      <c r="P168" s="59"/>
      <c r="Q168" s="59"/>
      <c r="T168" s="61"/>
    </row>
    <row r="169" spans="1:20" s="3" customFormat="1" x14ac:dyDescent="0.25">
      <c r="A169" s="31"/>
      <c r="B169" s="62"/>
      <c r="C169" s="17" t="s">
        <v>25</v>
      </c>
      <c r="D169" s="25"/>
      <c r="E169" s="8"/>
      <c r="F169" s="28"/>
      <c r="G169" s="8"/>
      <c r="H169" s="8"/>
      <c r="I169" s="8"/>
      <c r="J169" s="8"/>
      <c r="K169" s="8"/>
      <c r="L169" s="8"/>
      <c r="M169" s="22"/>
      <c r="N169" s="8"/>
      <c r="O169" s="9">
        <f>SUM(N172:N336)</f>
        <v>140288.63023829873</v>
      </c>
      <c r="P169" s="59"/>
      <c r="Q169" s="2"/>
      <c r="T169" s="16"/>
    </row>
    <row r="170" spans="1:20" s="3" customFormat="1" x14ac:dyDescent="0.25">
      <c r="A170" s="45" t="str">
        <f>IF(F170&lt;&gt;"",1+MAX($A$5:A169),"")</f>
        <v/>
      </c>
      <c r="B170" s="84"/>
      <c r="C170" s="18"/>
      <c r="D170" s="19"/>
      <c r="E170" s="20"/>
      <c r="F170" s="29"/>
      <c r="G170" s="21"/>
      <c r="H170" s="21"/>
      <c r="I170" s="21"/>
      <c r="J170" s="21"/>
      <c r="K170" s="21"/>
      <c r="L170" s="21"/>
      <c r="M170" s="40" t="s">
        <v>21</v>
      </c>
      <c r="N170" s="41">
        <v>32</v>
      </c>
      <c r="O170" s="76"/>
      <c r="P170" s="59"/>
      <c r="Q170" s="2"/>
      <c r="T170" s="16"/>
    </row>
    <row r="171" spans="1:20" s="60" customFormat="1" ht="15.6" customHeight="1" x14ac:dyDescent="0.3">
      <c r="A171" s="45" t="str">
        <f>IF(F171&lt;&gt;"",1+MAX($A$5:A170),"")</f>
        <v/>
      </c>
      <c r="B171" s="94" t="s">
        <v>269</v>
      </c>
      <c r="C171" s="86" t="s">
        <v>68</v>
      </c>
      <c r="D171" s="55"/>
      <c r="E171" s="56"/>
      <c r="F171" s="57"/>
      <c r="G171" s="58"/>
      <c r="H171" s="35"/>
      <c r="I171" s="35"/>
      <c r="J171" s="43"/>
      <c r="K171" s="24"/>
      <c r="L171" s="44"/>
      <c r="M171" s="27"/>
      <c r="N171" s="27"/>
      <c r="O171" s="76"/>
      <c r="P171" s="59"/>
      <c r="Q171" s="59"/>
      <c r="T171" s="61"/>
    </row>
    <row r="172" spans="1:20" s="60" customFormat="1" x14ac:dyDescent="0.3">
      <c r="A172" s="45" t="str">
        <f>IF(F172&lt;&gt;"",1+MAX($A$5:A171),"")</f>
        <v/>
      </c>
      <c r="B172" s="94"/>
      <c r="C172" s="92" t="s">
        <v>268</v>
      </c>
      <c r="D172" s="55"/>
      <c r="E172" s="56"/>
      <c r="F172" s="57"/>
      <c r="G172" s="58"/>
      <c r="H172" s="35"/>
      <c r="I172" s="35"/>
      <c r="J172" s="43"/>
      <c r="K172" s="24"/>
      <c r="L172" s="44"/>
      <c r="M172" s="27"/>
      <c r="N172" s="27"/>
      <c r="O172" s="76"/>
      <c r="P172" s="59"/>
      <c r="Q172" s="59"/>
      <c r="T172" s="61"/>
    </row>
    <row r="173" spans="1:20" s="60" customFormat="1" x14ac:dyDescent="0.3">
      <c r="A173" s="45">
        <f>IF(F173&lt;&gt;"",1+MAX($A$5:A172),"")</f>
        <v>102</v>
      </c>
      <c r="B173" s="94"/>
      <c r="C173" s="38" t="s">
        <v>251</v>
      </c>
      <c r="D173" s="55">
        <v>1334</v>
      </c>
      <c r="E173" s="56">
        <v>0.1</v>
      </c>
      <c r="F173" s="57">
        <f>(1+E173)*D173</f>
        <v>1467.4</v>
      </c>
      <c r="G173" s="58" t="s">
        <v>5</v>
      </c>
      <c r="H173" s="35">
        <v>1.1435600000000001</v>
      </c>
      <c r="I173" s="35">
        <f t="shared" ref="I173" si="164">H173*F173</f>
        <v>1678.0599440000003</v>
      </c>
      <c r="J173" s="43">
        <v>2.6669999999999999E-2</v>
      </c>
      <c r="K173" s="24">
        <f>$N$170</f>
        <v>32</v>
      </c>
      <c r="L173" s="44">
        <f t="shared" ref="L173" si="165">J173*F173</f>
        <v>39.135558000000003</v>
      </c>
      <c r="M173" s="27">
        <f t="shared" ref="M173" si="166">L173*K173</f>
        <v>1252.3378560000001</v>
      </c>
      <c r="N173" s="27">
        <f t="shared" ref="N173" si="167">M173+I173</f>
        <v>2930.3978000000006</v>
      </c>
      <c r="O173" s="76"/>
      <c r="P173" s="59"/>
      <c r="Q173" s="59"/>
      <c r="T173" s="61"/>
    </row>
    <row r="174" spans="1:20" s="60" customFormat="1" x14ac:dyDescent="0.3">
      <c r="A174" s="45" t="str">
        <f>IF(F174&lt;&gt;"",1+MAX($A$5:A173),"")</f>
        <v/>
      </c>
      <c r="B174" s="94"/>
      <c r="C174" s="93" t="s">
        <v>65</v>
      </c>
      <c r="D174" s="55">
        <f>ROUNDUP(F173/32,0)</f>
        <v>46</v>
      </c>
      <c r="E174" s="56"/>
      <c r="F174" s="57"/>
      <c r="G174" s="58"/>
      <c r="H174" s="35"/>
      <c r="I174" s="35"/>
      <c r="J174" s="43"/>
      <c r="K174" s="24"/>
      <c r="L174" s="44"/>
      <c r="M174" s="27"/>
      <c r="N174" s="27"/>
      <c r="O174" s="76"/>
      <c r="P174" s="59"/>
      <c r="Q174" s="59"/>
      <c r="T174" s="61"/>
    </row>
    <row r="175" spans="1:20" s="60" customFormat="1" x14ac:dyDescent="0.3">
      <c r="A175" s="45" t="str">
        <f>IF(F175&lt;&gt;"",1+MAX($A$5:A174),"")</f>
        <v/>
      </c>
      <c r="B175" s="94"/>
      <c r="C175" s="93" t="s">
        <v>64</v>
      </c>
      <c r="D175" s="55">
        <f>D174*48</f>
        <v>2208</v>
      </c>
      <c r="E175" s="56"/>
      <c r="F175" s="57"/>
      <c r="G175" s="58"/>
      <c r="H175" s="35"/>
      <c r="I175" s="35"/>
      <c r="J175" s="43"/>
      <c r="K175" s="24"/>
      <c r="L175" s="44"/>
      <c r="M175" s="27"/>
      <c r="N175" s="27"/>
      <c r="O175" s="76"/>
      <c r="P175" s="59"/>
      <c r="Q175" s="59"/>
      <c r="T175" s="61"/>
    </row>
    <row r="176" spans="1:20" s="60" customFormat="1" x14ac:dyDescent="0.3">
      <c r="A176" s="45" t="str">
        <f>IF(F176&lt;&gt;"",1+MAX($A$5:A175),"")</f>
        <v/>
      </c>
      <c r="B176" s="94"/>
      <c r="C176" s="93" t="s">
        <v>63</v>
      </c>
      <c r="D176" s="55">
        <f>D174</f>
        <v>46</v>
      </c>
      <c r="E176" s="56"/>
      <c r="F176" s="57"/>
      <c r="G176" s="58"/>
      <c r="H176" s="35"/>
      <c r="I176" s="35"/>
      <c r="J176" s="43"/>
      <c r="K176" s="24"/>
      <c r="L176" s="44"/>
      <c r="M176" s="27"/>
      <c r="N176" s="27"/>
      <c r="O176" s="76"/>
      <c r="P176" s="59"/>
      <c r="Q176" s="59"/>
      <c r="T176" s="61"/>
    </row>
    <row r="177" spans="1:20" s="60" customFormat="1" x14ac:dyDescent="0.3">
      <c r="A177" s="45" t="str">
        <f>IF(F177&lt;&gt;"",1+MAX($A$5:A176),"")</f>
        <v/>
      </c>
      <c r="B177" s="94"/>
      <c r="C177" s="93" t="s">
        <v>62</v>
      </c>
      <c r="D177" s="55">
        <f>D174*14</f>
        <v>644</v>
      </c>
      <c r="E177" s="56"/>
      <c r="F177" s="57"/>
      <c r="G177" s="58"/>
      <c r="H177" s="35"/>
      <c r="I177" s="35"/>
      <c r="J177" s="43"/>
      <c r="K177" s="24"/>
      <c r="L177" s="44"/>
      <c r="M177" s="27"/>
      <c r="N177" s="27"/>
      <c r="O177" s="76"/>
      <c r="P177" s="59"/>
      <c r="Q177" s="59"/>
      <c r="T177" s="61"/>
    </row>
    <row r="178" spans="1:20" s="60" customFormat="1" x14ac:dyDescent="0.3">
      <c r="A178" s="45">
        <f>IF(F178&lt;&gt;"",1+MAX($A$5:A177),"")</f>
        <v>103</v>
      </c>
      <c r="B178" s="94"/>
      <c r="C178" s="38" t="s">
        <v>267</v>
      </c>
      <c r="D178" s="55">
        <v>1407</v>
      </c>
      <c r="E178" s="56">
        <v>0.1</v>
      </c>
      <c r="F178" s="57">
        <f>(1+E178)*D178</f>
        <v>1547.7</v>
      </c>
      <c r="G178" s="58" t="s">
        <v>5</v>
      </c>
      <c r="H178" s="35">
        <v>1.1435600000000001</v>
      </c>
      <c r="I178" s="35">
        <f t="shared" ref="I178" si="168">H178*F178</f>
        <v>1769.8878120000002</v>
      </c>
      <c r="J178" s="43">
        <v>2.6669999999999999E-2</v>
      </c>
      <c r="K178" s="24">
        <f>$N$170</f>
        <v>32</v>
      </c>
      <c r="L178" s="44">
        <f t="shared" ref="L178" si="169">J178*F178</f>
        <v>41.277158999999997</v>
      </c>
      <c r="M178" s="27">
        <f t="shared" ref="M178" si="170">L178*K178</f>
        <v>1320.8690879999999</v>
      </c>
      <c r="N178" s="27">
        <f t="shared" ref="N178" si="171">M178+I178</f>
        <v>3090.7569000000003</v>
      </c>
      <c r="O178" s="76"/>
      <c r="P178" s="59"/>
      <c r="Q178" s="59"/>
      <c r="T178" s="61"/>
    </row>
    <row r="179" spans="1:20" s="60" customFormat="1" x14ac:dyDescent="0.3">
      <c r="A179" s="45" t="str">
        <f>IF(F179&lt;&gt;"",1+MAX($A$5:A178),"")</f>
        <v/>
      </c>
      <c r="B179" s="94"/>
      <c r="C179" s="93" t="s">
        <v>65</v>
      </c>
      <c r="D179" s="55">
        <f>ROUNDUP(F178/32,0)</f>
        <v>49</v>
      </c>
      <c r="E179" s="56"/>
      <c r="F179" s="57"/>
      <c r="G179" s="58"/>
      <c r="H179" s="35"/>
      <c r="I179" s="35"/>
      <c r="J179" s="43"/>
      <c r="K179" s="24"/>
      <c r="L179" s="44"/>
      <c r="M179" s="27"/>
      <c r="N179" s="27"/>
      <c r="O179" s="76"/>
      <c r="P179" s="59"/>
      <c r="Q179" s="59"/>
      <c r="T179" s="61"/>
    </row>
    <row r="180" spans="1:20" s="60" customFormat="1" x14ac:dyDescent="0.3">
      <c r="A180" s="45" t="str">
        <f>IF(F180&lt;&gt;"",1+MAX($A$5:A179),"")</f>
        <v/>
      </c>
      <c r="B180" s="94"/>
      <c r="C180" s="93" t="s">
        <v>64</v>
      </c>
      <c r="D180" s="55">
        <f>D179*48</f>
        <v>2352</v>
      </c>
      <c r="E180" s="56"/>
      <c r="F180" s="57"/>
      <c r="G180" s="58"/>
      <c r="H180" s="35"/>
      <c r="I180" s="35"/>
      <c r="J180" s="43"/>
      <c r="K180" s="24"/>
      <c r="L180" s="44"/>
      <c r="M180" s="27"/>
      <c r="N180" s="27"/>
      <c r="O180" s="76"/>
      <c r="P180" s="59"/>
      <c r="Q180" s="59"/>
      <c r="T180" s="61"/>
    </row>
    <row r="181" spans="1:20" s="60" customFormat="1" x14ac:dyDescent="0.3">
      <c r="A181" s="45" t="str">
        <f>IF(F181&lt;&gt;"",1+MAX($A$5:A180),"")</f>
        <v/>
      </c>
      <c r="B181" s="94"/>
      <c r="C181" s="93" t="s">
        <v>63</v>
      </c>
      <c r="D181" s="55">
        <f>D179</f>
        <v>49</v>
      </c>
      <c r="E181" s="56"/>
      <c r="F181" s="57"/>
      <c r="G181" s="58"/>
      <c r="H181" s="35"/>
      <c r="I181" s="35"/>
      <c r="J181" s="43"/>
      <c r="K181" s="24"/>
      <c r="L181" s="44"/>
      <c r="M181" s="27"/>
      <c r="N181" s="27"/>
      <c r="O181" s="76"/>
      <c r="P181" s="59"/>
      <c r="Q181" s="59"/>
      <c r="T181" s="61"/>
    </row>
    <row r="182" spans="1:20" s="60" customFormat="1" x14ac:dyDescent="0.3">
      <c r="A182" s="45" t="str">
        <f>IF(F182&lt;&gt;"",1+MAX($A$5:A181),"")</f>
        <v/>
      </c>
      <c r="B182" s="94"/>
      <c r="C182" s="93" t="s">
        <v>62</v>
      </c>
      <c r="D182" s="55">
        <f>D179*14</f>
        <v>686</v>
      </c>
      <c r="E182" s="56"/>
      <c r="F182" s="57"/>
      <c r="G182" s="58"/>
      <c r="H182" s="35"/>
      <c r="I182" s="35"/>
      <c r="J182" s="43"/>
      <c r="K182" s="24"/>
      <c r="L182" s="44"/>
      <c r="M182" s="27"/>
      <c r="N182" s="27"/>
      <c r="O182" s="76"/>
      <c r="P182" s="59"/>
      <c r="Q182" s="59"/>
      <c r="T182" s="61"/>
    </row>
    <row r="183" spans="1:20" s="60" customFormat="1" x14ac:dyDescent="0.3">
      <c r="A183" s="45">
        <f>IF(F183&lt;&gt;"",1+MAX($A$5:A182),"")</f>
        <v>104</v>
      </c>
      <c r="B183" s="94"/>
      <c r="C183" s="38" t="s">
        <v>266</v>
      </c>
      <c r="D183" s="55">
        <v>113.6</v>
      </c>
      <c r="E183" s="56">
        <v>0.1</v>
      </c>
      <c r="F183" s="57">
        <f>(1+E183)*D183</f>
        <v>124.96000000000001</v>
      </c>
      <c r="G183" s="58" t="s">
        <v>5</v>
      </c>
      <c r="H183" s="35">
        <v>1.1435600000000001</v>
      </c>
      <c r="I183" s="35">
        <f t="shared" ref="I183" si="172">H183*F183</f>
        <v>142.89925760000003</v>
      </c>
      <c r="J183" s="43">
        <v>2.6669999999999999E-2</v>
      </c>
      <c r="K183" s="24">
        <f>$N$170</f>
        <v>32</v>
      </c>
      <c r="L183" s="44">
        <f t="shared" ref="L183" si="173">J183*F183</f>
        <v>3.3326832</v>
      </c>
      <c r="M183" s="27">
        <f t="shared" ref="M183" si="174">L183*K183</f>
        <v>106.6458624</v>
      </c>
      <c r="N183" s="27">
        <f t="shared" ref="N183" si="175">M183+I183</f>
        <v>249.54512000000003</v>
      </c>
      <c r="O183" s="76"/>
      <c r="P183" s="59"/>
      <c r="Q183" s="59"/>
      <c r="T183" s="61"/>
    </row>
    <row r="184" spans="1:20" s="60" customFormat="1" x14ac:dyDescent="0.3">
      <c r="A184" s="45" t="str">
        <f>IF(F184&lt;&gt;"",1+MAX($A$5:A183),"")</f>
        <v/>
      </c>
      <c r="B184" s="94"/>
      <c r="C184" s="93" t="s">
        <v>65</v>
      </c>
      <c r="D184" s="55">
        <f>ROUNDUP(F183/32,0)</f>
        <v>4</v>
      </c>
      <c r="E184" s="56"/>
      <c r="F184" s="57"/>
      <c r="G184" s="58"/>
      <c r="H184" s="35"/>
      <c r="I184" s="35"/>
      <c r="J184" s="43"/>
      <c r="K184" s="24"/>
      <c r="L184" s="44"/>
      <c r="M184" s="27"/>
      <c r="N184" s="27"/>
      <c r="O184" s="76"/>
      <c r="P184" s="59"/>
      <c r="Q184" s="59"/>
      <c r="T184" s="61"/>
    </row>
    <row r="185" spans="1:20" s="60" customFormat="1" x14ac:dyDescent="0.3">
      <c r="A185" s="45" t="str">
        <f>IF(F185&lt;&gt;"",1+MAX($A$5:A184),"")</f>
        <v/>
      </c>
      <c r="B185" s="94"/>
      <c r="C185" s="93" t="s">
        <v>64</v>
      </c>
      <c r="D185" s="55">
        <f>D184*48</f>
        <v>192</v>
      </c>
      <c r="E185" s="56"/>
      <c r="F185" s="57"/>
      <c r="G185" s="58"/>
      <c r="H185" s="35"/>
      <c r="I185" s="35"/>
      <c r="J185" s="43"/>
      <c r="K185" s="24"/>
      <c r="L185" s="44"/>
      <c r="M185" s="27"/>
      <c r="N185" s="27"/>
      <c r="O185" s="76"/>
      <c r="P185" s="59"/>
      <c r="Q185" s="59"/>
      <c r="T185" s="61"/>
    </row>
    <row r="186" spans="1:20" s="60" customFormat="1" x14ac:dyDescent="0.3">
      <c r="A186" s="45" t="str">
        <f>IF(F186&lt;&gt;"",1+MAX($A$5:A185),"")</f>
        <v/>
      </c>
      <c r="B186" s="94"/>
      <c r="C186" s="93" t="s">
        <v>63</v>
      </c>
      <c r="D186" s="55">
        <f>D184</f>
        <v>4</v>
      </c>
      <c r="E186" s="56"/>
      <c r="F186" s="57"/>
      <c r="G186" s="58"/>
      <c r="H186" s="35"/>
      <c r="I186" s="35"/>
      <c r="J186" s="43"/>
      <c r="K186" s="24"/>
      <c r="L186" s="44"/>
      <c r="M186" s="27"/>
      <c r="N186" s="27"/>
      <c r="O186" s="76"/>
      <c r="P186" s="59"/>
      <c r="Q186" s="59"/>
      <c r="T186" s="61"/>
    </row>
    <row r="187" spans="1:20" s="60" customFormat="1" x14ac:dyDescent="0.3">
      <c r="A187" s="45" t="str">
        <f>IF(F187&lt;&gt;"",1+MAX($A$5:A186),"")</f>
        <v/>
      </c>
      <c r="B187" s="94"/>
      <c r="C187" s="93" t="s">
        <v>62</v>
      </c>
      <c r="D187" s="55">
        <f>D184*14</f>
        <v>56</v>
      </c>
      <c r="E187" s="56"/>
      <c r="F187" s="57"/>
      <c r="G187" s="58"/>
      <c r="H187" s="35"/>
      <c r="I187" s="35"/>
      <c r="J187" s="43"/>
      <c r="K187" s="24"/>
      <c r="L187" s="44"/>
      <c r="M187" s="27"/>
      <c r="N187" s="27"/>
      <c r="O187" s="76"/>
      <c r="P187" s="59"/>
      <c r="Q187" s="59"/>
      <c r="T187" s="61"/>
    </row>
    <row r="188" spans="1:20" s="60" customFormat="1" x14ac:dyDescent="0.3">
      <c r="A188" s="45">
        <f>IF(F188&lt;&gt;"",1+MAX($A$5:A187),"")</f>
        <v>105</v>
      </c>
      <c r="B188" s="94"/>
      <c r="C188" s="38" t="s">
        <v>265</v>
      </c>
      <c r="D188" s="55">
        <v>133.4</v>
      </c>
      <c r="E188" s="56">
        <v>0.1</v>
      </c>
      <c r="F188" s="57">
        <f>(1+E188)*D188</f>
        <v>146.74</v>
      </c>
      <c r="G188" s="58" t="s">
        <v>5</v>
      </c>
      <c r="H188" s="35">
        <v>1.1435600000000001</v>
      </c>
      <c r="I188" s="35">
        <f t="shared" ref="I188" si="176">H188*F188</f>
        <v>167.80599440000003</v>
      </c>
      <c r="J188" s="43">
        <v>2.6669999999999999E-2</v>
      </c>
      <c r="K188" s="24">
        <f>$N$170</f>
        <v>32</v>
      </c>
      <c r="L188" s="44">
        <f t="shared" ref="L188" si="177">J188*F188</f>
        <v>3.9135558000000001</v>
      </c>
      <c r="M188" s="27">
        <f t="shared" ref="M188" si="178">L188*K188</f>
        <v>125.2337856</v>
      </c>
      <c r="N188" s="27">
        <f t="shared" ref="N188" si="179">M188+I188</f>
        <v>293.03978000000006</v>
      </c>
      <c r="O188" s="76"/>
      <c r="P188" s="59"/>
      <c r="Q188" s="59"/>
      <c r="T188" s="61"/>
    </row>
    <row r="189" spans="1:20" s="60" customFormat="1" x14ac:dyDescent="0.3">
      <c r="A189" s="45" t="str">
        <f>IF(F189&lt;&gt;"",1+MAX($A$5:A188),"")</f>
        <v/>
      </c>
      <c r="B189" s="94"/>
      <c r="C189" s="93" t="s">
        <v>65</v>
      </c>
      <c r="D189" s="55">
        <f>ROUNDUP(F188/32,0)</f>
        <v>5</v>
      </c>
      <c r="E189" s="56"/>
      <c r="F189" s="57"/>
      <c r="G189" s="58"/>
      <c r="H189" s="35"/>
      <c r="I189" s="35"/>
      <c r="J189" s="43"/>
      <c r="K189" s="24"/>
      <c r="L189" s="44"/>
      <c r="M189" s="27"/>
      <c r="N189" s="27"/>
      <c r="O189" s="76"/>
      <c r="P189" s="59"/>
      <c r="Q189" s="59"/>
      <c r="T189" s="61"/>
    </row>
    <row r="190" spans="1:20" s="60" customFormat="1" x14ac:dyDescent="0.3">
      <c r="A190" s="45" t="str">
        <f>IF(F190&lt;&gt;"",1+MAX($A$5:A189),"")</f>
        <v/>
      </c>
      <c r="B190" s="94"/>
      <c r="C190" s="93" t="s">
        <v>64</v>
      </c>
      <c r="D190" s="55">
        <f>D189*48</f>
        <v>240</v>
      </c>
      <c r="E190" s="56"/>
      <c r="F190" s="57"/>
      <c r="G190" s="58"/>
      <c r="H190" s="35"/>
      <c r="I190" s="35"/>
      <c r="J190" s="43"/>
      <c r="K190" s="24"/>
      <c r="L190" s="44"/>
      <c r="M190" s="27"/>
      <c r="N190" s="27"/>
      <c r="O190" s="76"/>
      <c r="P190" s="59"/>
      <c r="Q190" s="59"/>
      <c r="T190" s="61"/>
    </row>
    <row r="191" spans="1:20" s="60" customFormat="1" x14ac:dyDescent="0.3">
      <c r="A191" s="45" t="str">
        <f>IF(F191&lt;&gt;"",1+MAX($A$5:A190),"")</f>
        <v/>
      </c>
      <c r="B191" s="94"/>
      <c r="C191" s="93" t="s">
        <v>63</v>
      </c>
      <c r="D191" s="55">
        <f>D189</f>
        <v>5</v>
      </c>
      <c r="E191" s="56"/>
      <c r="F191" s="57"/>
      <c r="G191" s="58"/>
      <c r="H191" s="35"/>
      <c r="I191" s="35"/>
      <c r="J191" s="43"/>
      <c r="K191" s="24"/>
      <c r="L191" s="44"/>
      <c r="M191" s="27"/>
      <c r="N191" s="27"/>
      <c r="O191" s="76"/>
      <c r="P191" s="59"/>
      <c r="Q191" s="59"/>
      <c r="T191" s="61"/>
    </row>
    <row r="192" spans="1:20" s="60" customFormat="1" x14ac:dyDescent="0.3">
      <c r="A192" s="45" t="str">
        <f>IF(F192&lt;&gt;"",1+MAX($A$5:A191),"")</f>
        <v/>
      </c>
      <c r="B192" s="94"/>
      <c r="C192" s="93" t="s">
        <v>62</v>
      </c>
      <c r="D192" s="55">
        <f>D189*14</f>
        <v>70</v>
      </c>
      <c r="E192" s="56"/>
      <c r="F192" s="57"/>
      <c r="G192" s="58"/>
      <c r="H192" s="35"/>
      <c r="I192" s="35"/>
      <c r="J192" s="43"/>
      <c r="K192" s="24"/>
      <c r="L192" s="44"/>
      <c r="M192" s="27"/>
      <c r="N192" s="27"/>
      <c r="O192" s="76"/>
      <c r="P192" s="59"/>
      <c r="Q192" s="59"/>
      <c r="T192" s="61"/>
    </row>
    <row r="193" spans="1:20" s="60" customFormat="1" x14ac:dyDescent="0.3">
      <c r="A193" s="45">
        <f>IF(F193&lt;&gt;"",1+MAX($A$5:A192),"")</f>
        <v>106</v>
      </c>
      <c r="B193" s="94"/>
      <c r="C193" s="38" t="s">
        <v>264</v>
      </c>
      <c r="D193" s="55">
        <v>1334</v>
      </c>
      <c r="E193" s="56">
        <v>0.1</v>
      </c>
      <c r="F193" s="57">
        <f>(1+E193)*D193</f>
        <v>1467.4</v>
      </c>
      <c r="G193" s="58" t="s">
        <v>5</v>
      </c>
      <c r="H193" s="35">
        <v>2.2392800000000004</v>
      </c>
      <c r="I193" s="35">
        <f t="shared" ref="I193:I198" si="180">H193*F193</f>
        <v>3285.919472000001</v>
      </c>
      <c r="J193" s="43">
        <v>4.2000000000000003E-2</v>
      </c>
      <c r="K193" s="24">
        <f t="shared" ref="K193:K198" si="181">$N$170</f>
        <v>32</v>
      </c>
      <c r="L193" s="44">
        <f t="shared" ref="L193:L198" si="182">J193*F193</f>
        <v>61.630800000000008</v>
      </c>
      <c r="M193" s="27">
        <f t="shared" ref="M193:M198" si="183">L193*K193</f>
        <v>1972.1856000000002</v>
      </c>
      <c r="N193" s="27">
        <f t="shared" ref="N193:N198" si="184">M193+I193</f>
        <v>5258.1050720000012</v>
      </c>
      <c r="O193" s="76"/>
      <c r="P193" s="59"/>
      <c r="Q193" s="59"/>
      <c r="T193" s="61"/>
    </row>
    <row r="194" spans="1:20" s="60" customFormat="1" x14ac:dyDescent="0.3">
      <c r="A194" s="45">
        <f>IF(F194&lt;&gt;"",1+MAX($A$5:A193),"")</f>
        <v>107</v>
      </c>
      <c r="B194" s="94"/>
      <c r="C194" s="38" t="s">
        <v>263</v>
      </c>
      <c r="D194" s="55">
        <v>9</v>
      </c>
      <c r="E194" s="56">
        <v>0.1</v>
      </c>
      <c r="F194" s="57">
        <f>(1+E194)*D194</f>
        <v>9.9</v>
      </c>
      <c r="G194" s="58" t="s">
        <v>5</v>
      </c>
      <c r="H194" s="35">
        <v>2.2392800000000004</v>
      </c>
      <c r="I194" s="35">
        <f t="shared" ref="I194" si="185">H194*F194</f>
        <v>22.168872000000004</v>
      </c>
      <c r="J194" s="43">
        <v>4.2000000000000003E-2</v>
      </c>
      <c r="K194" s="24">
        <f t="shared" si="181"/>
        <v>32</v>
      </c>
      <c r="L194" s="44">
        <f t="shared" si="182"/>
        <v>0.41580000000000006</v>
      </c>
      <c r="M194" s="27">
        <f t="shared" si="183"/>
        <v>13.305600000000002</v>
      </c>
      <c r="N194" s="27">
        <f t="shared" si="184"/>
        <v>35.474472000000006</v>
      </c>
      <c r="O194" s="76"/>
      <c r="P194" s="59"/>
      <c r="Q194" s="59"/>
      <c r="T194" s="61"/>
    </row>
    <row r="195" spans="1:20" s="60" customFormat="1" x14ac:dyDescent="0.3">
      <c r="A195" s="45">
        <f>IF(F195&lt;&gt;"",1+MAX($A$5:A194),"")</f>
        <v>108</v>
      </c>
      <c r="B195" s="94"/>
      <c r="C195" s="38" t="s">
        <v>262</v>
      </c>
      <c r="D195" s="55">
        <v>119</v>
      </c>
      <c r="E195" s="56">
        <v>0.1</v>
      </c>
      <c r="F195" s="57">
        <f>(1+E195)*D195</f>
        <v>130.9</v>
      </c>
      <c r="G195" s="58" t="s">
        <v>5</v>
      </c>
      <c r="H195" s="35">
        <v>2.0516000000000001</v>
      </c>
      <c r="I195" s="35">
        <f t="shared" si="180"/>
        <v>268.55444</v>
      </c>
      <c r="J195" s="43">
        <v>0.03</v>
      </c>
      <c r="K195" s="24">
        <f t="shared" si="181"/>
        <v>32</v>
      </c>
      <c r="L195" s="44">
        <f t="shared" si="182"/>
        <v>3.927</v>
      </c>
      <c r="M195" s="27">
        <f t="shared" si="183"/>
        <v>125.664</v>
      </c>
      <c r="N195" s="27">
        <f t="shared" si="184"/>
        <v>394.21843999999999</v>
      </c>
      <c r="O195" s="76"/>
      <c r="P195" s="59"/>
      <c r="Q195" s="59"/>
      <c r="T195" s="61"/>
    </row>
    <row r="196" spans="1:20" s="60" customFormat="1" x14ac:dyDescent="0.3">
      <c r="A196" s="45">
        <f>IF(F196&lt;&gt;"",1+MAX($A$5:A195),"")</f>
        <v>109</v>
      </c>
      <c r="B196" s="94"/>
      <c r="C196" s="38" t="s">
        <v>261</v>
      </c>
      <c r="D196" s="55">
        <v>15</v>
      </c>
      <c r="E196" s="56">
        <v>0.1</v>
      </c>
      <c r="F196" s="57">
        <f>(1+E196)*D196</f>
        <v>16.5</v>
      </c>
      <c r="G196" s="58" t="s">
        <v>5</v>
      </c>
      <c r="H196" s="35">
        <v>1.6192</v>
      </c>
      <c r="I196" s="35">
        <f t="shared" si="180"/>
        <v>26.716799999999999</v>
      </c>
      <c r="J196" s="43">
        <v>0.02</v>
      </c>
      <c r="K196" s="24">
        <f t="shared" si="181"/>
        <v>32</v>
      </c>
      <c r="L196" s="44">
        <f t="shared" si="182"/>
        <v>0.33</v>
      </c>
      <c r="M196" s="27">
        <f t="shared" si="183"/>
        <v>10.56</v>
      </c>
      <c r="N196" s="27">
        <f t="shared" si="184"/>
        <v>37.276800000000001</v>
      </c>
      <c r="O196" s="76"/>
      <c r="P196" s="59"/>
      <c r="Q196" s="59"/>
      <c r="T196" s="61"/>
    </row>
    <row r="197" spans="1:20" s="60" customFormat="1" x14ac:dyDescent="0.3">
      <c r="A197" s="45">
        <f>IF(F197&lt;&gt;"",1+MAX($A$5:A196),"")</f>
        <v>110</v>
      </c>
      <c r="B197" s="94"/>
      <c r="C197" s="38" t="s">
        <v>249</v>
      </c>
      <c r="D197" s="55">
        <v>1334</v>
      </c>
      <c r="E197" s="56">
        <v>0.1</v>
      </c>
      <c r="F197" s="57">
        <f>(1+E197)*D197</f>
        <v>1467.4</v>
      </c>
      <c r="G197" s="58" t="s">
        <v>5</v>
      </c>
      <c r="H197" s="35">
        <v>1.0488</v>
      </c>
      <c r="I197" s="35">
        <f t="shared" si="180"/>
        <v>1539.0091199999999</v>
      </c>
      <c r="J197" s="43">
        <v>0.02</v>
      </c>
      <c r="K197" s="24">
        <f t="shared" si="181"/>
        <v>32</v>
      </c>
      <c r="L197" s="44">
        <f t="shared" si="182"/>
        <v>29.348000000000003</v>
      </c>
      <c r="M197" s="27">
        <f t="shared" si="183"/>
        <v>939.13600000000008</v>
      </c>
      <c r="N197" s="27">
        <f t="shared" si="184"/>
        <v>2478.1451200000001</v>
      </c>
      <c r="O197" s="76"/>
      <c r="P197" s="59"/>
      <c r="Q197" s="59"/>
      <c r="T197" s="61"/>
    </row>
    <row r="198" spans="1:20" s="60" customFormat="1" x14ac:dyDescent="0.3">
      <c r="A198" s="45">
        <f>IF(F198&lt;&gt;"",1+MAX($A$5:A197),"")</f>
        <v>111</v>
      </c>
      <c r="B198" s="94"/>
      <c r="C198" s="38" t="s">
        <v>245</v>
      </c>
      <c r="D198" s="55">
        <f>2*147.61</f>
        <v>295.22000000000003</v>
      </c>
      <c r="E198" s="56">
        <v>0.1</v>
      </c>
      <c r="F198" s="57">
        <f>(1+E198)*D198</f>
        <v>324.74200000000008</v>
      </c>
      <c r="G198" s="58" t="s">
        <v>4</v>
      </c>
      <c r="H198" s="35">
        <v>0.31280000000000002</v>
      </c>
      <c r="I198" s="35">
        <f t="shared" si="180"/>
        <v>101.57929760000003</v>
      </c>
      <c r="J198" s="43">
        <v>4.5500000000000002E-3</v>
      </c>
      <c r="K198" s="24">
        <f t="shared" si="181"/>
        <v>32</v>
      </c>
      <c r="L198" s="44">
        <f t="shared" si="182"/>
        <v>1.4775761000000005</v>
      </c>
      <c r="M198" s="27">
        <f t="shared" si="183"/>
        <v>47.282435200000016</v>
      </c>
      <c r="N198" s="27">
        <f t="shared" si="184"/>
        <v>148.86173280000006</v>
      </c>
      <c r="O198" s="76"/>
      <c r="P198" s="59"/>
      <c r="Q198" s="59"/>
      <c r="T198" s="61"/>
    </row>
    <row r="199" spans="1:20" s="60" customFormat="1" x14ac:dyDescent="0.3">
      <c r="A199" s="45" t="str">
        <f>IF(F199&lt;&gt;"",1+MAX($A$5:A198),"")</f>
        <v/>
      </c>
      <c r="B199" s="94"/>
      <c r="C199" s="38"/>
      <c r="D199" s="55"/>
      <c r="E199" s="56"/>
      <c r="F199" s="57"/>
      <c r="G199" s="58"/>
      <c r="H199" s="35"/>
      <c r="I199" s="35"/>
      <c r="J199" s="43"/>
      <c r="K199" s="24"/>
      <c r="L199" s="44"/>
      <c r="M199" s="27"/>
      <c r="N199" s="27"/>
      <c r="O199" s="76"/>
      <c r="P199" s="59"/>
      <c r="Q199" s="59"/>
      <c r="T199" s="61"/>
    </row>
    <row r="200" spans="1:20" s="60" customFormat="1" x14ac:dyDescent="0.3">
      <c r="A200" s="45" t="str">
        <f>IF(F200&lt;&gt;"",1+MAX($A$5:A199),"")</f>
        <v/>
      </c>
      <c r="B200" s="94"/>
      <c r="C200" s="92" t="s">
        <v>260</v>
      </c>
      <c r="D200" s="55"/>
      <c r="E200" s="56"/>
      <c r="F200" s="57"/>
      <c r="G200" s="58"/>
      <c r="H200" s="35"/>
      <c r="I200" s="35"/>
      <c r="J200" s="43"/>
      <c r="K200" s="24"/>
      <c r="L200" s="44"/>
      <c r="M200" s="27"/>
      <c r="N200" s="27"/>
      <c r="O200" s="76"/>
      <c r="P200" s="59"/>
      <c r="Q200" s="59"/>
      <c r="T200" s="61"/>
    </row>
    <row r="201" spans="1:20" s="60" customFormat="1" x14ac:dyDescent="0.3">
      <c r="A201" s="45">
        <f>IF(F201&lt;&gt;"",1+MAX($A$5:A200),"")</f>
        <v>112</v>
      </c>
      <c r="B201" s="94"/>
      <c r="C201" s="38" t="s">
        <v>257</v>
      </c>
      <c r="D201" s="55">
        <f>2*893+202</f>
        <v>1988</v>
      </c>
      <c r="E201" s="56">
        <v>0.1</v>
      </c>
      <c r="F201" s="57">
        <f>(1+E201)*D201</f>
        <v>2186.8000000000002</v>
      </c>
      <c r="G201" s="58" t="s">
        <v>5</v>
      </c>
      <c r="H201" s="35">
        <v>1.1435600000000001</v>
      </c>
      <c r="I201" s="35">
        <f t="shared" ref="I201" si="186">H201*F201</f>
        <v>2500.7370080000005</v>
      </c>
      <c r="J201" s="43">
        <v>2.6669999999999999E-2</v>
      </c>
      <c r="K201" s="24">
        <f>$N$170</f>
        <v>32</v>
      </c>
      <c r="L201" s="44">
        <f t="shared" ref="L201" si="187">J201*F201</f>
        <v>58.321956</v>
      </c>
      <c r="M201" s="27">
        <f t="shared" ref="M201" si="188">L201*K201</f>
        <v>1866.302592</v>
      </c>
      <c r="N201" s="27">
        <f t="shared" ref="N201" si="189">M201+I201</f>
        <v>4367.0396000000001</v>
      </c>
      <c r="O201" s="76"/>
      <c r="P201" s="59"/>
      <c r="Q201" s="59"/>
      <c r="T201" s="61"/>
    </row>
    <row r="202" spans="1:20" s="60" customFormat="1" x14ac:dyDescent="0.3">
      <c r="A202" s="45" t="str">
        <f>IF(F202&lt;&gt;"",1+MAX($A$5:A201),"")</f>
        <v/>
      </c>
      <c r="B202" s="94"/>
      <c r="C202" s="93" t="s">
        <v>65</v>
      </c>
      <c r="D202" s="55">
        <f>ROUNDUP(F201/32,0)</f>
        <v>69</v>
      </c>
      <c r="E202" s="56"/>
      <c r="F202" s="57"/>
      <c r="G202" s="58"/>
      <c r="H202" s="35"/>
      <c r="I202" s="35"/>
      <c r="J202" s="43"/>
      <c r="K202" s="24"/>
      <c r="L202" s="44"/>
      <c r="M202" s="27"/>
      <c r="N202" s="27"/>
      <c r="O202" s="76"/>
      <c r="P202" s="59"/>
      <c r="Q202" s="59"/>
      <c r="T202" s="61"/>
    </row>
    <row r="203" spans="1:20" s="60" customFormat="1" x14ac:dyDescent="0.3">
      <c r="A203" s="45" t="str">
        <f>IF(F203&lt;&gt;"",1+MAX($A$5:A202),"")</f>
        <v/>
      </c>
      <c r="B203" s="94"/>
      <c r="C203" s="93" t="s">
        <v>64</v>
      </c>
      <c r="D203" s="55">
        <f>D202*48</f>
        <v>3312</v>
      </c>
      <c r="E203" s="56"/>
      <c r="F203" s="57"/>
      <c r="G203" s="58"/>
      <c r="H203" s="35"/>
      <c r="I203" s="35"/>
      <c r="J203" s="43"/>
      <c r="K203" s="24"/>
      <c r="L203" s="44"/>
      <c r="M203" s="27"/>
      <c r="N203" s="27"/>
      <c r="O203" s="76"/>
      <c r="P203" s="59"/>
      <c r="Q203" s="59"/>
      <c r="T203" s="61"/>
    </row>
    <row r="204" spans="1:20" s="60" customFormat="1" x14ac:dyDescent="0.3">
      <c r="A204" s="45" t="str">
        <f>IF(F204&lt;&gt;"",1+MAX($A$5:A203),"")</f>
        <v/>
      </c>
      <c r="B204" s="94"/>
      <c r="C204" s="93" t="s">
        <v>63</v>
      </c>
      <c r="D204" s="55">
        <f>D202</f>
        <v>69</v>
      </c>
      <c r="E204" s="56"/>
      <c r="F204" s="57"/>
      <c r="G204" s="58"/>
      <c r="H204" s="35"/>
      <c r="I204" s="35"/>
      <c r="J204" s="43"/>
      <c r="K204" s="24"/>
      <c r="L204" s="44"/>
      <c r="M204" s="27"/>
      <c r="N204" s="27"/>
      <c r="O204" s="76"/>
      <c r="P204" s="59"/>
      <c r="Q204" s="59"/>
      <c r="T204" s="61"/>
    </row>
    <row r="205" spans="1:20" s="60" customFormat="1" x14ac:dyDescent="0.3">
      <c r="A205" s="45" t="str">
        <f>IF(F205&lt;&gt;"",1+MAX($A$5:A204),"")</f>
        <v/>
      </c>
      <c r="B205" s="94"/>
      <c r="C205" s="93" t="s">
        <v>62</v>
      </c>
      <c r="D205" s="55">
        <f>D202*14</f>
        <v>966</v>
      </c>
      <c r="E205" s="56"/>
      <c r="F205" s="57"/>
      <c r="G205" s="58"/>
      <c r="H205" s="35"/>
      <c r="I205" s="35"/>
      <c r="J205" s="43"/>
      <c r="K205" s="24"/>
      <c r="L205" s="44"/>
      <c r="M205" s="27"/>
      <c r="N205" s="27"/>
      <c r="O205" s="76"/>
      <c r="P205" s="59"/>
      <c r="Q205" s="59"/>
      <c r="T205" s="61"/>
    </row>
    <row r="206" spans="1:20" s="60" customFormat="1" x14ac:dyDescent="0.3">
      <c r="A206" s="45">
        <f>IF(F206&lt;&gt;"",1+MAX($A$5:A205),"")</f>
        <v>113</v>
      </c>
      <c r="B206" s="94"/>
      <c r="C206" s="38" t="s">
        <v>256</v>
      </c>
      <c r="D206" s="55">
        <v>84.45</v>
      </c>
      <c r="E206" s="56">
        <v>0.1</v>
      </c>
      <c r="F206" s="57">
        <f>(1+E206)*D206</f>
        <v>92.89500000000001</v>
      </c>
      <c r="G206" s="58" t="s">
        <v>5</v>
      </c>
      <c r="H206" s="35">
        <v>1.1435600000000001</v>
      </c>
      <c r="I206" s="35">
        <f t="shared" ref="I206" si="190">H206*F206</f>
        <v>106.23100620000002</v>
      </c>
      <c r="J206" s="43">
        <v>2.6669999999999999E-2</v>
      </c>
      <c r="K206" s="24">
        <f>$N$170</f>
        <v>32</v>
      </c>
      <c r="L206" s="44">
        <f t="shared" ref="L206" si="191">J206*F206</f>
        <v>2.47750965</v>
      </c>
      <c r="M206" s="27">
        <f t="shared" ref="M206" si="192">L206*K206</f>
        <v>79.2803088</v>
      </c>
      <c r="N206" s="27">
        <f t="shared" ref="N206" si="193">M206+I206</f>
        <v>185.51131500000002</v>
      </c>
      <c r="O206" s="76"/>
      <c r="P206" s="59"/>
      <c r="Q206" s="59"/>
      <c r="T206" s="61"/>
    </row>
    <row r="207" spans="1:20" s="60" customFormat="1" x14ac:dyDescent="0.3">
      <c r="A207" s="45" t="str">
        <f>IF(F207&lt;&gt;"",1+MAX($A$5:A206),"")</f>
        <v/>
      </c>
      <c r="B207" s="94"/>
      <c r="C207" s="93" t="s">
        <v>65</v>
      </c>
      <c r="D207" s="55">
        <f>ROUNDUP(F206/32,0)</f>
        <v>3</v>
      </c>
      <c r="E207" s="56"/>
      <c r="F207" s="57"/>
      <c r="G207" s="58"/>
      <c r="H207" s="35"/>
      <c r="I207" s="35"/>
      <c r="J207" s="43"/>
      <c r="K207" s="24"/>
      <c r="L207" s="44"/>
      <c r="M207" s="27"/>
      <c r="N207" s="27"/>
      <c r="O207" s="76"/>
      <c r="P207" s="59"/>
      <c r="Q207" s="59"/>
      <c r="T207" s="61"/>
    </row>
    <row r="208" spans="1:20" s="60" customFormat="1" x14ac:dyDescent="0.3">
      <c r="A208" s="45" t="str">
        <f>IF(F208&lt;&gt;"",1+MAX($A$5:A207),"")</f>
        <v/>
      </c>
      <c r="B208" s="94"/>
      <c r="C208" s="93" t="s">
        <v>64</v>
      </c>
      <c r="D208" s="55">
        <f>D207*48</f>
        <v>144</v>
      </c>
      <c r="E208" s="56"/>
      <c r="F208" s="57"/>
      <c r="G208" s="58"/>
      <c r="H208" s="35"/>
      <c r="I208" s="35"/>
      <c r="J208" s="43"/>
      <c r="K208" s="24"/>
      <c r="L208" s="44"/>
      <c r="M208" s="27"/>
      <c r="N208" s="27"/>
      <c r="O208" s="76"/>
      <c r="P208" s="59"/>
      <c r="Q208" s="59"/>
      <c r="T208" s="61"/>
    </row>
    <row r="209" spans="1:20" s="60" customFormat="1" x14ac:dyDescent="0.3">
      <c r="A209" s="45" t="str">
        <f>IF(F209&lt;&gt;"",1+MAX($A$5:A208),"")</f>
        <v/>
      </c>
      <c r="B209" s="94"/>
      <c r="C209" s="93" t="s">
        <v>63</v>
      </c>
      <c r="D209" s="55">
        <f>D207</f>
        <v>3</v>
      </c>
      <c r="E209" s="56"/>
      <c r="F209" s="57"/>
      <c r="G209" s="58"/>
      <c r="H209" s="35"/>
      <c r="I209" s="35"/>
      <c r="J209" s="43"/>
      <c r="K209" s="24"/>
      <c r="L209" s="44"/>
      <c r="M209" s="27"/>
      <c r="N209" s="27"/>
      <c r="O209" s="76"/>
      <c r="P209" s="59"/>
      <c r="Q209" s="59"/>
      <c r="T209" s="61"/>
    </row>
    <row r="210" spans="1:20" s="60" customFormat="1" x14ac:dyDescent="0.3">
      <c r="A210" s="45" t="str">
        <f>IF(F210&lt;&gt;"",1+MAX($A$5:A209),"")</f>
        <v/>
      </c>
      <c r="B210" s="94"/>
      <c r="C210" s="93" t="s">
        <v>62</v>
      </c>
      <c r="D210" s="55">
        <f>D207*14</f>
        <v>42</v>
      </c>
      <c r="E210" s="56"/>
      <c r="F210" s="57"/>
      <c r="G210" s="58"/>
      <c r="H210" s="35"/>
      <c r="I210" s="35"/>
      <c r="J210" s="43"/>
      <c r="K210" s="24"/>
      <c r="L210" s="44"/>
      <c r="M210" s="27"/>
      <c r="N210" s="27"/>
      <c r="O210" s="76"/>
      <c r="P210" s="59"/>
      <c r="Q210" s="59"/>
      <c r="T210" s="61"/>
    </row>
    <row r="211" spans="1:20" s="60" customFormat="1" x14ac:dyDescent="0.3">
      <c r="A211" s="45">
        <f>IF(F211&lt;&gt;"",1+MAX($A$5:A210),"")</f>
        <v>114</v>
      </c>
      <c r="B211" s="94"/>
      <c r="C211" s="38" t="s">
        <v>255</v>
      </c>
      <c r="D211" s="55">
        <v>117.45</v>
      </c>
      <c r="E211" s="56">
        <v>0.1</v>
      </c>
      <c r="F211" s="57">
        <f>(1+E211)*D211</f>
        <v>129.19500000000002</v>
      </c>
      <c r="G211" s="58" t="s">
        <v>5</v>
      </c>
      <c r="H211" s="35">
        <v>1.1435600000000001</v>
      </c>
      <c r="I211" s="35">
        <f t="shared" ref="I211" si="194">H211*F211</f>
        <v>147.74223420000004</v>
      </c>
      <c r="J211" s="43">
        <v>2.6669999999999999E-2</v>
      </c>
      <c r="K211" s="24">
        <f>$N$170</f>
        <v>32</v>
      </c>
      <c r="L211" s="44">
        <f t="shared" ref="L211" si="195">J211*F211</f>
        <v>3.4456306500000005</v>
      </c>
      <c r="M211" s="27">
        <f t="shared" ref="M211" si="196">L211*K211</f>
        <v>110.26018080000001</v>
      </c>
      <c r="N211" s="27">
        <f t="shared" ref="N211" si="197">M211+I211</f>
        <v>258.00241500000004</v>
      </c>
      <c r="O211" s="76"/>
      <c r="P211" s="59"/>
      <c r="Q211" s="59"/>
      <c r="T211" s="61"/>
    </row>
    <row r="212" spans="1:20" s="60" customFormat="1" x14ac:dyDescent="0.3">
      <c r="A212" s="45" t="str">
        <f>IF(F212&lt;&gt;"",1+MAX($A$5:A211),"")</f>
        <v/>
      </c>
      <c r="B212" s="94"/>
      <c r="C212" s="93" t="s">
        <v>65</v>
      </c>
      <c r="D212" s="55">
        <f>ROUNDUP(F211/32,0)</f>
        <v>5</v>
      </c>
      <c r="E212" s="56"/>
      <c r="F212" s="57"/>
      <c r="G212" s="58"/>
      <c r="H212" s="35"/>
      <c r="I212" s="35"/>
      <c r="J212" s="43"/>
      <c r="K212" s="24"/>
      <c r="L212" s="44"/>
      <c r="M212" s="27"/>
      <c r="N212" s="27"/>
      <c r="O212" s="76"/>
      <c r="P212" s="59"/>
      <c r="Q212" s="59"/>
      <c r="T212" s="61"/>
    </row>
    <row r="213" spans="1:20" s="60" customFormat="1" x14ac:dyDescent="0.3">
      <c r="A213" s="45" t="str">
        <f>IF(F213&lt;&gt;"",1+MAX($A$5:A212),"")</f>
        <v/>
      </c>
      <c r="B213" s="94"/>
      <c r="C213" s="93" t="s">
        <v>64</v>
      </c>
      <c r="D213" s="55">
        <f>D212*48</f>
        <v>240</v>
      </c>
      <c r="E213" s="56"/>
      <c r="F213" s="57"/>
      <c r="G213" s="58"/>
      <c r="H213" s="35"/>
      <c r="I213" s="35"/>
      <c r="J213" s="43"/>
      <c r="K213" s="24"/>
      <c r="L213" s="44"/>
      <c r="M213" s="27"/>
      <c r="N213" s="27"/>
      <c r="O213" s="76"/>
      <c r="P213" s="59"/>
      <c r="Q213" s="59"/>
      <c r="T213" s="61"/>
    </row>
    <row r="214" spans="1:20" s="60" customFormat="1" x14ac:dyDescent="0.3">
      <c r="A214" s="45" t="str">
        <f>IF(F214&lt;&gt;"",1+MAX($A$5:A213),"")</f>
        <v/>
      </c>
      <c r="B214" s="94"/>
      <c r="C214" s="93" t="s">
        <v>63</v>
      </c>
      <c r="D214" s="55">
        <f>D212</f>
        <v>5</v>
      </c>
      <c r="E214" s="56"/>
      <c r="F214" s="57"/>
      <c r="G214" s="58"/>
      <c r="H214" s="35"/>
      <c r="I214" s="35"/>
      <c r="J214" s="43"/>
      <c r="K214" s="24"/>
      <c r="L214" s="44"/>
      <c r="M214" s="27"/>
      <c r="N214" s="27"/>
      <c r="O214" s="76"/>
      <c r="P214" s="59"/>
      <c r="Q214" s="59"/>
      <c r="T214" s="61"/>
    </row>
    <row r="215" spans="1:20" s="60" customFormat="1" x14ac:dyDescent="0.3">
      <c r="A215" s="45" t="str">
        <f>IF(F215&lt;&gt;"",1+MAX($A$5:A214),"")</f>
        <v/>
      </c>
      <c r="B215" s="94"/>
      <c r="C215" s="93" t="s">
        <v>62</v>
      </c>
      <c r="D215" s="55">
        <f>D212*14</f>
        <v>70</v>
      </c>
      <c r="E215" s="56"/>
      <c r="F215" s="57"/>
      <c r="G215" s="58"/>
      <c r="H215" s="35"/>
      <c r="I215" s="35"/>
      <c r="J215" s="43"/>
      <c r="K215" s="24"/>
      <c r="L215" s="44"/>
      <c r="M215" s="27"/>
      <c r="N215" s="27"/>
      <c r="O215" s="76"/>
      <c r="P215" s="59"/>
      <c r="Q215" s="59"/>
      <c r="T215" s="61"/>
    </row>
    <row r="216" spans="1:20" s="60" customFormat="1" x14ac:dyDescent="0.3">
      <c r="A216" s="45">
        <f>IF(F216&lt;&gt;"",1+MAX($A$5:A215),"")</f>
        <v>115</v>
      </c>
      <c r="B216" s="94"/>
      <c r="C216" s="38" t="s">
        <v>259</v>
      </c>
      <c r="D216" s="55">
        <v>1095</v>
      </c>
      <c r="E216" s="56">
        <v>0.1</v>
      </c>
      <c r="F216" s="57">
        <f>(1+E216)*D216</f>
        <v>1204.5</v>
      </c>
      <c r="G216" s="58" t="s">
        <v>5</v>
      </c>
      <c r="H216" s="35">
        <v>2.2392800000000004</v>
      </c>
      <c r="I216" s="35">
        <f t="shared" ref="I216" si="198">H216*F216</f>
        <v>2697.2127600000003</v>
      </c>
      <c r="J216" s="43">
        <v>4.2000000000000003E-2</v>
      </c>
      <c r="K216" s="24">
        <f t="shared" ref="K216:K219" si="199">$N$170</f>
        <v>32</v>
      </c>
      <c r="L216" s="44">
        <f t="shared" ref="L216:L219" si="200">J216*F216</f>
        <v>50.589000000000006</v>
      </c>
      <c r="M216" s="27">
        <f t="shared" ref="M216:M219" si="201">L216*K216</f>
        <v>1618.8480000000002</v>
      </c>
      <c r="N216" s="27">
        <f t="shared" ref="N216:N219" si="202">M216+I216</f>
        <v>4316.0607600000003</v>
      </c>
      <c r="O216" s="76"/>
      <c r="P216" s="59"/>
      <c r="Q216" s="59"/>
      <c r="T216" s="61"/>
    </row>
    <row r="217" spans="1:20" s="60" customFormat="1" x14ac:dyDescent="0.3">
      <c r="A217" s="45">
        <f>IF(F217&lt;&gt;"",1+MAX($A$5:A216),"")</f>
        <v>116</v>
      </c>
      <c r="B217" s="94"/>
      <c r="C217" s="38" t="s">
        <v>253</v>
      </c>
      <c r="D217" s="55">
        <v>1095</v>
      </c>
      <c r="E217" s="56">
        <v>0.1</v>
      </c>
      <c r="F217" s="57">
        <f>(1+E217)*D217</f>
        <v>1204.5</v>
      </c>
      <c r="G217" s="58" t="s">
        <v>5</v>
      </c>
      <c r="H217" s="35">
        <v>1.11504</v>
      </c>
      <c r="I217" s="35">
        <f t="shared" ref="I216:I219" si="203">H217*F217</f>
        <v>1343.0656799999999</v>
      </c>
      <c r="J217" s="43">
        <v>0.02</v>
      </c>
      <c r="K217" s="24">
        <f t="shared" si="199"/>
        <v>32</v>
      </c>
      <c r="L217" s="44">
        <f t="shared" si="200"/>
        <v>24.09</v>
      </c>
      <c r="M217" s="27">
        <f t="shared" si="201"/>
        <v>770.88</v>
      </c>
      <c r="N217" s="27">
        <f t="shared" si="202"/>
        <v>2113.9456799999998</v>
      </c>
      <c r="O217" s="76"/>
      <c r="P217" s="59"/>
      <c r="Q217" s="59"/>
      <c r="T217" s="61"/>
    </row>
    <row r="218" spans="1:20" s="60" customFormat="1" x14ac:dyDescent="0.3">
      <c r="A218" s="45">
        <f>IF(F218&lt;&gt;"",1+MAX($A$5:A217),"")</f>
        <v>117</v>
      </c>
      <c r="B218" s="94"/>
      <c r="C218" s="38" t="s">
        <v>245</v>
      </c>
      <c r="D218" s="55">
        <f>4*109.5</f>
        <v>438</v>
      </c>
      <c r="E218" s="56">
        <v>0.1</v>
      </c>
      <c r="F218" s="57">
        <f>(1+E218)*D218</f>
        <v>481.8</v>
      </c>
      <c r="G218" s="58" t="s">
        <v>4</v>
      </c>
      <c r="H218" s="35">
        <v>0.31280000000000002</v>
      </c>
      <c r="I218" s="35">
        <f t="shared" si="203"/>
        <v>150.70704000000001</v>
      </c>
      <c r="J218" s="43">
        <v>4.5500000000000002E-3</v>
      </c>
      <c r="K218" s="24">
        <f t="shared" si="199"/>
        <v>32</v>
      </c>
      <c r="L218" s="44">
        <f t="shared" si="200"/>
        <v>2.1921900000000001</v>
      </c>
      <c r="M218" s="27">
        <f t="shared" si="201"/>
        <v>70.150080000000003</v>
      </c>
      <c r="N218" s="27">
        <f t="shared" si="202"/>
        <v>220.85712000000001</v>
      </c>
      <c r="O218" s="76"/>
      <c r="P218" s="59"/>
      <c r="Q218" s="59"/>
      <c r="T218" s="61"/>
    </row>
    <row r="219" spans="1:20" s="60" customFormat="1" x14ac:dyDescent="0.3">
      <c r="A219" s="45">
        <f>IF(F219&lt;&gt;"",1+MAX($A$5:A218),"")</f>
        <v>118</v>
      </c>
      <c r="B219" s="94"/>
      <c r="C219" s="38" t="s">
        <v>67</v>
      </c>
      <c r="D219" s="55">
        <v>20.13</v>
      </c>
      <c r="E219" s="56">
        <v>0.1</v>
      </c>
      <c r="F219" s="57">
        <f>(1+E219)*D219</f>
        <v>22.143000000000001</v>
      </c>
      <c r="G219" s="58" t="s">
        <v>4</v>
      </c>
      <c r="H219" s="35">
        <v>2.2540000000000004</v>
      </c>
      <c r="I219" s="35">
        <f t="shared" si="203"/>
        <v>49.910322000000015</v>
      </c>
      <c r="J219" s="43">
        <v>2.4E-2</v>
      </c>
      <c r="K219" s="24">
        <f t="shared" si="199"/>
        <v>32</v>
      </c>
      <c r="L219" s="44">
        <f t="shared" si="200"/>
        <v>0.53143200000000002</v>
      </c>
      <c r="M219" s="27">
        <f t="shared" si="201"/>
        <v>17.005824</v>
      </c>
      <c r="N219" s="27">
        <f t="shared" si="202"/>
        <v>66.916146000000012</v>
      </c>
      <c r="O219" s="76"/>
      <c r="P219" s="59"/>
      <c r="Q219" s="59"/>
      <c r="T219" s="61"/>
    </row>
    <row r="220" spans="1:20" s="60" customFormat="1" x14ac:dyDescent="0.3">
      <c r="A220" s="45" t="str">
        <f>IF(F220&lt;&gt;"",1+MAX($A$5:A219),"")</f>
        <v/>
      </c>
      <c r="B220" s="94"/>
      <c r="C220" s="38"/>
      <c r="D220" s="55"/>
      <c r="E220" s="56"/>
      <c r="F220" s="57"/>
      <c r="G220" s="58"/>
      <c r="H220" s="35"/>
      <c r="I220" s="35"/>
      <c r="J220" s="43"/>
      <c r="K220" s="24"/>
      <c r="L220" s="44"/>
      <c r="M220" s="27"/>
      <c r="N220" s="27"/>
      <c r="O220" s="76"/>
      <c r="P220" s="59"/>
      <c r="Q220" s="59"/>
      <c r="T220" s="61"/>
    </row>
    <row r="221" spans="1:20" s="60" customFormat="1" x14ac:dyDescent="0.3">
      <c r="A221" s="45" t="str">
        <f>IF(F221&lt;&gt;"",1+MAX($A$5:A220),"")</f>
        <v/>
      </c>
      <c r="B221" s="94"/>
      <c r="C221" s="92" t="s">
        <v>258</v>
      </c>
      <c r="D221" s="55"/>
      <c r="E221" s="56"/>
      <c r="F221" s="57"/>
      <c r="G221" s="58"/>
      <c r="H221" s="35"/>
      <c r="I221" s="35"/>
      <c r="J221" s="43"/>
      <c r="K221" s="24"/>
      <c r="L221" s="44"/>
      <c r="M221" s="27"/>
      <c r="N221" s="27"/>
      <c r="O221" s="76"/>
      <c r="P221" s="59"/>
      <c r="Q221" s="59"/>
      <c r="T221" s="61"/>
    </row>
    <row r="222" spans="1:20" s="60" customFormat="1" x14ac:dyDescent="0.3">
      <c r="A222" s="45">
        <f>IF(F222&lt;&gt;"",1+MAX($A$5:A221),"")</f>
        <v>119</v>
      </c>
      <c r="B222" s="94"/>
      <c r="C222" s="38" t="s">
        <v>251</v>
      </c>
      <c r="D222" s="55">
        <v>255</v>
      </c>
      <c r="E222" s="56">
        <v>0.1</v>
      </c>
      <c r="F222" s="57">
        <f>(1+E222)*D222</f>
        <v>280.5</v>
      </c>
      <c r="G222" s="58" t="s">
        <v>5</v>
      </c>
      <c r="H222" s="35">
        <v>1.1435600000000001</v>
      </c>
      <c r="I222" s="35">
        <f t="shared" ref="I222" si="204">H222*F222</f>
        <v>320.76858000000004</v>
      </c>
      <c r="J222" s="43">
        <v>2.6669999999999999E-2</v>
      </c>
      <c r="K222" s="24">
        <f>$N$170</f>
        <v>32</v>
      </c>
      <c r="L222" s="44">
        <f t="shared" ref="L222" si="205">J222*F222</f>
        <v>7.4809349999999997</v>
      </c>
      <c r="M222" s="27">
        <f t="shared" ref="M222" si="206">L222*K222</f>
        <v>239.38991999999999</v>
      </c>
      <c r="N222" s="27">
        <f t="shared" ref="N222" si="207">M222+I222</f>
        <v>560.1585</v>
      </c>
      <c r="O222" s="76"/>
      <c r="P222" s="59"/>
      <c r="Q222" s="59"/>
      <c r="T222" s="61"/>
    </row>
    <row r="223" spans="1:20" s="60" customFormat="1" x14ac:dyDescent="0.3">
      <c r="A223" s="45" t="str">
        <f>IF(F223&lt;&gt;"",1+MAX($A$5:A222),"")</f>
        <v/>
      </c>
      <c r="B223" s="94"/>
      <c r="C223" s="93" t="s">
        <v>65</v>
      </c>
      <c r="D223" s="55">
        <f>ROUNDUP(F222/32,0)</f>
        <v>9</v>
      </c>
      <c r="E223" s="56"/>
      <c r="F223" s="57"/>
      <c r="G223" s="58"/>
      <c r="H223" s="35"/>
      <c r="I223" s="35"/>
      <c r="J223" s="43"/>
      <c r="K223" s="24"/>
      <c r="L223" s="44"/>
      <c r="M223" s="27"/>
      <c r="N223" s="27"/>
      <c r="O223" s="76"/>
      <c r="P223" s="59"/>
      <c r="Q223" s="59"/>
      <c r="T223" s="61"/>
    </row>
    <row r="224" spans="1:20" s="60" customFormat="1" x14ac:dyDescent="0.3">
      <c r="A224" s="45" t="str">
        <f>IF(F224&lt;&gt;"",1+MAX($A$5:A223),"")</f>
        <v/>
      </c>
      <c r="B224" s="94"/>
      <c r="C224" s="93" t="s">
        <v>64</v>
      </c>
      <c r="D224" s="55">
        <f>D223*48</f>
        <v>432</v>
      </c>
      <c r="E224" s="56"/>
      <c r="F224" s="57"/>
      <c r="G224" s="58"/>
      <c r="H224" s="35"/>
      <c r="I224" s="35"/>
      <c r="J224" s="43"/>
      <c r="K224" s="24"/>
      <c r="L224" s="44"/>
      <c r="M224" s="27"/>
      <c r="N224" s="27"/>
      <c r="O224" s="76"/>
      <c r="P224" s="59"/>
      <c r="Q224" s="59"/>
      <c r="T224" s="61"/>
    </row>
    <row r="225" spans="1:20" s="60" customFormat="1" x14ac:dyDescent="0.3">
      <c r="A225" s="45" t="str">
        <f>IF(F225&lt;&gt;"",1+MAX($A$5:A224),"")</f>
        <v/>
      </c>
      <c r="B225" s="94"/>
      <c r="C225" s="93" t="s">
        <v>63</v>
      </c>
      <c r="D225" s="55">
        <f>D223</f>
        <v>9</v>
      </c>
      <c r="E225" s="56"/>
      <c r="F225" s="57"/>
      <c r="G225" s="58"/>
      <c r="H225" s="35"/>
      <c r="I225" s="35"/>
      <c r="J225" s="43"/>
      <c r="K225" s="24"/>
      <c r="L225" s="44"/>
      <c r="M225" s="27"/>
      <c r="N225" s="27"/>
      <c r="O225" s="76"/>
      <c r="P225" s="59"/>
      <c r="Q225" s="59"/>
      <c r="T225" s="61"/>
    </row>
    <row r="226" spans="1:20" s="60" customFormat="1" x14ac:dyDescent="0.3">
      <c r="A226" s="45" t="str">
        <f>IF(F226&lt;&gt;"",1+MAX($A$5:A225),"")</f>
        <v/>
      </c>
      <c r="B226" s="94"/>
      <c r="C226" s="93" t="s">
        <v>62</v>
      </c>
      <c r="D226" s="55">
        <f>D223*14</f>
        <v>126</v>
      </c>
      <c r="E226" s="56"/>
      <c r="F226" s="57"/>
      <c r="G226" s="58"/>
      <c r="H226" s="35"/>
      <c r="I226" s="35"/>
      <c r="J226" s="43"/>
      <c r="K226" s="24"/>
      <c r="L226" s="44"/>
      <c r="M226" s="27"/>
      <c r="N226" s="27"/>
      <c r="O226" s="76"/>
      <c r="P226" s="59"/>
      <c r="Q226" s="59"/>
      <c r="T226" s="61"/>
    </row>
    <row r="227" spans="1:20" s="60" customFormat="1" x14ac:dyDescent="0.3">
      <c r="A227" s="45">
        <f>IF(F227&lt;&gt;"",1+MAX($A$5:A226),"")</f>
        <v>120</v>
      </c>
      <c r="B227" s="94"/>
      <c r="C227" s="38" t="s">
        <v>257</v>
      </c>
      <c r="D227" s="55">
        <f>2*633+328+255</f>
        <v>1849</v>
      </c>
      <c r="E227" s="56">
        <v>0.1</v>
      </c>
      <c r="F227" s="57">
        <f>(1+E227)*D227</f>
        <v>2033.9</v>
      </c>
      <c r="G227" s="58" t="s">
        <v>5</v>
      </c>
      <c r="H227" s="35">
        <v>1.1435600000000001</v>
      </c>
      <c r="I227" s="35">
        <f t="shared" ref="I227" si="208">H227*F227</f>
        <v>2325.8866840000005</v>
      </c>
      <c r="J227" s="43">
        <v>2.6669999999999999E-2</v>
      </c>
      <c r="K227" s="24">
        <f>$N$170</f>
        <v>32</v>
      </c>
      <c r="L227" s="44">
        <f t="shared" ref="L227" si="209">J227*F227</f>
        <v>54.244112999999999</v>
      </c>
      <c r="M227" s="27">
        <f t="shared" ref="M227" si="210">L227*K227</f>
        <v>1735.811616</v>
      </c>
      <c r="N227" s="27">
        <f t="shared" ref="N227" si="211">M227+I227</f>
        <v>4061.6983000000005</v>
      </c>
      <c r="O227" s="76"/>
      <c r="P227" s="59"/>
      <c r="Q227" s="59"/>
      <c r="T227" s="61"/>
    </row>
    <row r="228" spans="1:20" s="60" customFormat="1" x14ac:dyDescent="0.3">
      <c r="A228" s="45" t="str">
        <f>IF(F228&lt;&gt;"",1+MAX($A$5:A227),"")</f>
        <v/>
      </c>
      <c r="B228" s="94"/>
      <c r="C228" s="93" t="s">
        <v>65</v>
      </c>
      <c r="D228" s="55">
        <f>ROUNDUP(F227/32,0)</f>
        <v>64</v>
      </c>
      <c r="E228" s="56"/>
      <c r="F228" s="57"/>
      <c r="G228" s="58"/>
      <c r="H228" s="35"/>
      <c r="I228" s="35"/>
      <c r="J228" s="43"/>
      <c r="K228" s="24"/>
      <c r="L228" s="44"/>
      <c r="M228" s="27"/>
      <c r="N228" s="27"/>
      <c r="O228" s="76"/>
      <c r="P228" s="59"/>
      <c r="Q228" s="59"/>
      <c r="T228" s="61"/>
    </row>
    <row r="229" spans="1:20" s="60" customFormat="1" x14ac:dyDescent="0.3">
      <c r="A229" s="45" t="str">
        <f>IF(F229&lt;&gt;"",1+MAX($A$5:A228),"")</f>
        <v/>
      </c>
      <c r="B229" s="94"/>
      <c r="C229" s="93" t="s">
        <v>64</v>
      </c>
      <c r="D229" s="55">
        <f>D228*48</f>
        <v>3072</v>
      </c>
      <c r="E229" s="56"/>
      <c r="F229" s="57"/>
      <c r="G229" s="58"/>
      <c r="H229" s="35"/>
      <c r="I229" s="35"/>
      <c r="J229" s="43"/>
      <c r="K229" s="24"/>
      <c r="L229" s="44"/>
      <c r="M229" s="27"/>
      <c r="N229" s="27"/>
      <c r="O229" s="76"/>
      <c r="P229" s="59"/>
      <c r="Q229" s="59"/>
      <c r="T229" s="61"/>
    </row>
    <row r="230" spans="1:20" s="60" customFormat="1" x14ac:dyDescent="0.3">
      <c r="A230" s="45" t="str">
        <f>IF(F230&lt;&gt;"",1+MAX($A$5:A229),"")</f>
        <v/>
      </c>
      <c r="B230" s="94"/>
      <c r="C230" s="93" t="s">
        <v>63</v>
      </c>
      <c r="D230" s="55">
        <f>D228</f>
        <v>64</v>
      </c>
      <c r="E230" s="56"/>
      <c r="F230" s="57"/>
      <c r="G230" s="58"/>
      <c r="H230" s="35"/>
      <c r="I230" s="35"/>
      <c r="J230" s="43"/>
      <c r="K230" s="24"/>
      <c r="L230" s="44"/>
      <c r="M230" s="27"/>
      <c r="N230" s="27"/>
      <c r="O230" s="76"/>
      <c r="P230" s="59"/>
      <c r="Q230" s="59"/>
      <c r="T230" s="61"/>
    </row>
    <row r="231" spans="1:20" s="60" customFormat="1" x14ac:dyDescent="0.3">
      <c r="A231" s="45" t="str">
        <f>IF(F231&lt;&gt;"",1+MAX($A$5:A230),"")</f>
        <v/>
      </c>
      <c r="B231" s="94"/>
      <c r="C231" s="93" t="s">
        <v>62</v>
      </c>
      <c r="D231" s="55">
        <f>D228*14</f>
        <v>896</v>
      </c>
      <c r="E231" s="56"/>
      <c r="F231" s="57"/>
      <c r="G231" s="58"/>
      <c r="H231" s="35"/>
      <c r="I231" s="35"/>
      <c r="J231" s="43"/>
      <c r="K231" s="24"/>
      <c r="L231" s="44"/>
      <c r="M231" s="27"/>
      <c r="N231" s="27"/>
      <c r="O231" s="76"/>
      <c r="P231" s="59"/>
      <c r="Q231" s="59"/>
      <c r="T231" s="61"/>
    </row>
    <row r="232" spans="1:20" s="60" customFormat="1" x14ac:dyDescent="0.3">
      <c r="A232" s="45">
        <f>IF(F232&lt;&gt;"",1+MAX($A$5:A231),"")</f>
        <v>121</v>
      </c>
      <c r="B232" s="94"/>
      <c r="C232" s="38" t="s">
        <v>256</v>
      </c>
      <c r="D232" s="55">
        <v>113.6</v>
      </c>
      <c r="E232" s="56">
        <v>0.1</v>
      </c>
      <c r="F232" s="57">
        <f>(1+E232)*D232</f>
        <v>124.96000000000001</v>
      </c>
      <c r="G232" s="58" t="s">
        <v>5</v>
      </c>
      <c r="H232" s="35">
        <v>1.1435600000000001</v>
      </c>
      <c r="I232" s="35">
        <f t="shared" ref="I232" si="212">H232*F232</f>
        <v>142.89925760000003</v>
      </c>
      <c r="J232" s="43">
        <v>2.6669999999999999E-2</v>
      </c>
      <c r="K232" s="24">
        <f>$N$170</f>
        <v>32</v>
      </c>
      <c r="L232" s="44">
        <f t="shared" ref="L232" si="213">J232*F232</f>
        <v>3.3326832</v>
      </c>
      <c r="M232" s="27">
        <f t="shared" ref="M232" si="214">L232*K232</f>
        <v>106.6458624</v>
      </c>
      <c r="N232" s="27">
        <f t="shared" ref="N232" si="215">M232+I232</f>
        <v>249.54512000000003</v>
      </c>
      <c r="O232" s="76"/>
      <c r="P232" s="59"/>
      <c r="Q232" s="59"/>
      <c r="T232" s="61"/>
    </row>
    <row r="233" spans="1:20" s="60" customFormat="1" x14ac:dyDescent="0.3">
      <c r="A233" s="45" t="str">
        <f>IF(F233&lt;&gt;"",1+MAX($A$5:A232),"")</f>
        <v/>
      </c>
      <c r="B233" s="94"/>
      <c r="C233" s="93" t="s">
        <v>65</v>
      </c>
      <c r="D233" s="55">
        <f>ROUNDUP(F232/32,0)</f>
        <v>4</v>
      </c>
      <c r="E233" s="56"/>
      <c r="F233" s="57"/>
      <c r="G233" s="58"/>
      <c r="H233" s="35"/>
      <c r="I233" s="35"/>
      <c r="J233" s="43"/>
      <c r="K233" s="24"/>
      <c r="L233" s="44"/>
      <c r="M233" s="27"/>
      <c r="N233" s="27"/>
      <c r="O233" s="76"/>
      <c r="P233" s="59"/>
      <c r="Q233" s="59"/>
      <c r="T233" s="61"/>
    </row>
    <row r="234" spans="1:20" s="60" customFormat="1" x14ac:dyDescent="0.3">
      <c r="A234" s="45" t="str">
        <f>IF(F234&lt;&gt;"",1+MAX($A$5:A233),"")</f>
        <v/>
      </c>
      <c r="B234" s="94"/>
      <c r="C234" s="93" t="s">
        <v>64</v>
      </c>
      <c r="D234" s="55">
        <f>D233*48</f>
        <v>192</v>
      </c>
      <c r="E234" s="56"/>
      <c r="F234" s="57"/>
      <c r="G234" s="58"/>
      <c r="H234" s="35"/>
      <c r="I234" s="35"/>
      <c r="J234" s="43"/>
      <c r="K234" s="24"/>
      <c r="L234" s="44"/>
      <c r="M234" s="27"/>
      <c r="N234" s="27"/>
      <c r="O234" s="76"/>
      <c r="P234" s="59"/>
      <c r="Q234" s="59"/>
      <c r="T234" s="61"/>
    </row>
    <row r="235" spans="1:20" s="60" customFormat="1" x14ac:dyDescent="0.3">
      <c r="A235" s="45" t="str">
        <f>IF(F235&lt;&gt;"",1+MAX($A$5:A234),"")</f>
        <v/>
      </c>
      <c r="B235" s="94"/>
      <c r="C235" s="93" t="s">
        <v>63</v>
      </c>
      <c r="D235" s="55">
        <f>D233</f>
        <v>4</v>
      </c>
      <c r="E235" s="56"/>
      <c r="F235" s="57"/>
      <c r="G235" s="58"/>
      <c r="H235" s="35"/>
      <c r="I235" s="35"/>
      <c r="J235" s="43"/>
      <c r="K235" s="24"/>
      <c r="L235" s="44"/>
      <c r="M235" s="27"/>
      <c r="N235" s="27"/>
      <c r="O235" s="76"/>
      <c r="P235" s="59"/>
      <c r="Q235" s="59"/>
      <c r="T235" s="61"/>
    </row>
    <row r="236" spans="1:20" s="60" customFormat="1" x14ac:dyDescent="0.3">
      <c r="A236" s="45" t="str">
        <f>IF(F236&lt;&gt;"",1+MAX($A$5:A235),"")</f>
        <v/>
      </c>
      <c r="B236" s="94"/>
      <c r="C236" s="93" t="s">
        <v>62</v>
      </c>
      <c r="D236" s="55">
        <f>D233*14</f>
        <v>56</v>
      </c>
      <c r="E236" s="56"/>
      <c r="F236" s="57"/>
      <c r="G236" s="58"/>
      <c r="H236" s="35"/>
      <c r="I236" s="35"/>
      <c r="J236" s="43"/>
      <c r="K236" s="24"/>
      <c r="L236" s="44"/>
      <c r="M236" s="27"/>
      <c r="N236" s="27"/>
      <c r="O236" s="76"/>
      <c r="P236" s="59"/>
      <c r="Q236" s="59"/>
      <c r="T236" s="61"/>
    </row>
    <row r="237" spans="1:20" s="60" customFormat="1" x14ac:dyDescent="0.3">
      <c r="A237" s="45">
        <f>IF(F237&lt;&gt;"",1+MAX($A$5:A236),"")</f>
        <v>122</v>
      </c>
      <c r="B237" s="94"/>
      <c r="C237" s="38" t="s">
        <v>255</v>
      </c>
      <c r="D237" s="55">
        <v>214.4</v>
      </c>
      <c r="E237" s="56">
        <v>0.1</v>
      </c>
      <c r="F237" s="57">
        <f>(1+E237)*D237</f>
        <v>235.84000000000003</v>
      </c>
      <c r="G237" s="58" t="s">
        <v>5</v>
      </c>
      <c r="H237" s="35">
        <v>1.1435600000000001</v>
      </c>
      <c r="I237" s="35">
        <f t="shared" ref="I237" si="216">H237*F237</f>
        <v>269.69719040000007</v>
      </c>
      <c r="J237" s="43">
        <v>2.6669999999999999E-2</v>
      </c>
      <c r="K237" s="24">
        <f>$N$170</f>
        <v>32</v>
      </c>
      <c r="L237" s="44">
        <f t="shared" ref="L237" si="217">J237*F237</f>
        <v>6.2898528000000002</v>
      </c>
      <c r="M237" s="27">
        <f t="shared" ref="M237" si="218">L237*K237</f>
        <v>201.27528960000001</v>
      </c>
      <c r="N237" s="27">
        <f t="shared" ref="N237" si="219">M237+I237</f>
        <v>470.97248000000008</v>
      </c>
      <c r="O237" s="76"/>
      <c r="P237" s="59"/>
      <c r="Q237" s="59"/>
      <c r="T237" s="61"/>
    </row>
    <row r="238" spans="1:20" s="60" customFormat="1" x14ac:dyDescent="0.3">
      <c r="A238" s="45" t="str">
        <f>IF(F238&lt;&gt;"",1+MAX($A$5:A237),"")</f>
        <v/>
      </c>
      <c r="B238" s="94"/>
      <c r="C238" s="93" t="s">
        <v>65</v>
      </c>
      <c r="D238" s="55">
        <f>ROUNDUP(F237/32,0)</f>
        <v>8</v>
      </c>
      <c r="E238" s="56"/>
      <c r="F238" s="57"/>
      <c r="G238" s="58"/>
      <c r="H238" s="35"/>
      <c r="I238" s="35"/>
      <c r="J238" s="43"/>
      <c r="K238" s="24"/>
      <c r="L238" s="44"/>
      <c r="M238" s="27"/>
      <c r="N238" s="27"/>
      <c r="O238" s="76"/>
      <c r="P238" s="59"/>
      <c r="Q238" s="59"/>
      <c r="T238" s="61"/>
    </row>
    <row r="239" spans="1:20" s="60" customFormat="1" x14ac:dyDescent="0.3">
      <c r="A239" s="45" t="str">
        <f>IF(F239&lt;&gt;"",1+MAX($A$5:A238),"")</f>
        <v/>
      </c>
      <c r="B239" s="94"/>
      <c r="C239" s="93" t="s">
        <v>64</v>
      </c>
      <c r="D239" s="55">
        <f>D238*48</f>
        <v>384</v>
      </c>
      <c r="E239" s="56"/>
      <c r="F239" s="57"/>
      <c r="G239" s="58"/>
      <c r="H239" s="35"/>
      <c r="I239" s="35"/>
      <c r="J239" s="43"/>
      <c r="K239" s="24"/>
      <c r="L239" s="44"/>
      <c r="M239" s="27"/>
      <c r="N239" s="27"/>
      <c r="O239" s="76"/>
      <c r="P239" s="59"/>
      <c r="Q239" s="59"/>
      <c r="T239" s="61"/>
    </row>
    <row r="240" spans="1:20" s="60" customFormat="1" x14ac:dyDescent="0.3">
      <c r="A240" s="45" t="str">
        <f>IF(F240&lt;&gt;"",1+MAX($A$5:A239),"")</f>
        <v/>
      </c>
      <c r="B240" s="94"/>
      <c r="C240" s="93" t="s">
        <v>63</v>
      </c>
      <c r="D240" s="55">
        <f>D238</f>
        <v>8</v>
      </c>
      <c r="E240" s="56"/>
      <c r="F240" s="57"/>
      <c r="G240" s="58"/>
      <c r="H240" s="35"/>
      <c r="I240" s="35"/>
      <c r="J240" s="43"/>
      <c r="K240" s="24"/>
      <c r="L240" s="44"/>
      <c r="M240" s="27"/>
      <c r="N240" s="27"/>
      <c r="O240" s="76"/>
      <c r="P240" s="59"/>
      <c r="Q240" s="59"/>
      <c r="T240" s="61"/>
    </row>
    <row r="241" spans="1:20" s="60" customFormat="1" x14ac:dyDescent="0.3">
      <c r="A241" s="45" t="str">
        <f>IF(F241&lt;&gt;"",1+MAX($A$5:A240),"")</f>
        <v/>
      </c>
      <c r="B241" s="94"/>
      <c r="C241" s="93" t="s">
        <v>62</v>
      </c>
      <c r="D241" s="55">
        <f>D238*14</f>
        <v>112</v>
      </c>
      <c r="E241" s="56"/>
      <c r="F241" s="57"/>
      <c r="G241" s="58"/>
      <c r="H241" s="35"/>
      <c r="I241" s="35"/>
      <c r="J241" s="43"/>
      <c r="K241" s="24"/>
      <c r="L241" s="44"/>
      <c r="M241" s="27"/>
      <c r="N241" s="27"/>
      <c r="O241" s="76"/>
      <c r="P241" s="59"/>
      <c r="Q241" s="59"/>
      <c r="T241" s="61"/>
    </row>
    <row r="242" spans="1:20" s="60" customFormat="1" x14ac:dyDescent="0.3">
      <c r="A242" s="45">
        <f>IF(F242&lt;&gt;"",1+MAX($A$5:A241),"")</f>
        <v>123</v>
      </c>
      <c r="B242" s="94"/>
      <c r="C242" s="38" t="s">
        <v>254</v>
      </c>
      <c r="D242" s="55">
        <v>1216</v>
      </c>
      <c r="E242" s="56">
        <v>0.1</v>
      </c>
      <c r="F242" s="57">
        <f>(1+E242)*D242</f>
        <v>1337.6000000000001</v>
      </c>
      <c r="G242" s="58" t="s">
        <v>5</v>
      </c>
      <c r="H242" s="35">
        <v>2.0516000000000001</v>
      </c>
      <c r="I242" s="35">
        <f t="shared" ref="I242:I245" si="220">H242*F242</f>
        <v>2744.2201600000003</v>
      </c>
      <c r="J242" s="43">
        <v>0.03</v>
      </c>
      <c r="K242" s="24">
        <f t="shared" ref="K242:K245" si="221">$N$170</f>
        <v>32</v>
      </c>
      <c r="L242" s="44">
        <f t="shared" ref="L242:L245" si="222">J242*F242</f>
        <v>40.128</v>
      </c>
      <c r="M242" s="27">
        <f t="shared" ref="M242:M245" si="223">L242*K242</f>
        <v>1284.096</v>
      </c>
      <c r="N242" s="27">
        <f t="shared" ref="N242:N245" si="224">M242+I242</f>
        <v>4028.3161600000003</v>
      </c>
      <c r="O242" s="76"/>
      <c r="P242" s="59"/>
      <c r="Q242" s="59"/>
      <c r="T242" s="61"/>
    </row>
    <row r="243" spans="1:20" s="60" customFormat="1" x14ac:dyDescent="0.3">
      <c r="A243" s="45">
        <f>IF(F243&lt;&gt;"",1+MAX($A$5:A242),"")</f>
        <v>124</v>
      </c>
      <c r="B243" s="94"/>
      <c r="C243" s="38" t="s">
        <v>253</v>
      </c>
      <c r="D243" s="55">
        <v>1216</v>
      </c>
      <c r="E243" s="56">
        <v>0.1</v>
      </c>
      <c r="F243" s="57">
        <f>(1+E243)*D243</f>
        <v>1337.6000000000001</v>
      </c>
      <c r="G243" s="58" t="s">
        <v>5</v>
      </c>
      <c r="H243" s="35">
        <v>1.11504</v>
      </c>
      <c r="I243" s="35">
        <f t="shared" si="220"/>
        <v>1491.4775040000002</v>
      </c>
      <c r="J243" s="43">
        <v>0.02</v>
      </c>
      <c r="K243" s="24">
        <f t="shared" si="221"/>
        <v>32</v>
      </c>
      <c r="L243" s="44">
        <f t="shared" si="222"/>
        <v>26.752000000000002</v>
      </c>
      <c r="M243" s="27">
        <f t="shared" si="223"/>
        <v>856.06400000000008</v>
      </c>
      <c r="N243" s="27">
        <f t="shared" si="224"/>
        <v>2347.5415040000003</v>
      </c>
      <c r="O243" s="76"/>
      <c r="P243" s="59"/>
      <c r="Q243" s="59"/>
      <c r="T243" s="61"/>
    </row>
    <row r="244" spans="1:20" s="60" customFormat="1" x14ac:dyDescent="0.3">
      <c r="A244" s="45">
        <f>IF(F244&lt;&gt;"",1+MAX($A$5:A243),"")</f>
        <v>125</v>
      </c>
      <c r="B244" s="94"/>
      <c r="C244" s="38" t="s">
        <v>245</v>
      </c>
      <c r="D244" s="55">
        <f>(4*96.14)+(2*25.52)</f>
        <v>435.6</v>
      </c>
      <c r="E244" s="56">
        <v>0.1</v>
      </c>
      <c r="F244" s="57">
        <f>(1+E244)*D244</f>
        <v>479.16000000000008</v>
      </c>
      <c r="G244" s="58" t="s">
        <v>4</v>
      </c>
      <c r="H244" s="35">
        <v>0.31280000000000002</v>
      </c>
      <c r="I244" s="35">
        <f t="shared" si="220"/>
        <v>149.88124800000003</v>
      </c>
      <c r="J244" s="43">
        <v>4.5500000000000002E-3</v>
      </c>
      <c r="K244" s="24">
        <f t="shared" si="221"/>
        <v>32</v>
      </c>
      <c r="L244" s="44">
        <f t="shared" si="222"/>
        <v>2.1801780000000006</v>
      </c>
      <c r="M244" s="27">
        <f t="shared" si="223"/>
        <v>69.76569600000002</v>
      </c>
      <c r="N244" s="27">
        <f t="shared" si="224"/>
        <v>219.64694400000005</v>
      </c>
      <c r="O244" s="76"/>
      <c r="P244" s="59"/>
      <c r="Q244" s="59"/>
      <c r="T244" s="61"/>
    </row>
    <row r="245" spans="1:20" s="60" customFormat="1" x14ac:dyDescent="0.3">
      <c r="A245" s="45">
        <f>IF(F245&lt;&gt;"",1+MAX($A$5:A244),"")</f>
        <v>126</v>
      </c>
      <c r="B245" s="94"/>
      <c r="C245" s="38" t="s">
        <v>67</v>
      </c>
      <c r="D245" s="55">
        <v>17.010000000000002</v>
      </c>
      <c r="E245" s="56">
        <v>0.1</v>
      </c>
      <c r="F245" s="57">
        <f>(1+E245)*D245</f>
        <v>18.711000000000002</v>
      </c>
      <c r="G245" s="58" t="s">
        <v>4</v>
      </c>
      <c r="H245" s="35">
        <v>2.2540000000000004</v>
      </c>
      <c r="I245" s="35">
        <f t="shared" si="220"/>
        <v>42.174594000000013</v>
      </c>
      <c r="J245" s="43">
        <v>2.4E-2</v>
      </c>
      <c r="K245" s="24">
        <f t="shared" si="221"/>
        <v>32</v>
      </c>
      <c r="L245" s="44">
        <f t="shared" si="222"/>
        <v>0.44906400000000007</v>
      </c>
      <c r="M245" s="27">
        <f t="shared" si="223"/>
        <v>14.370048000000002</v>
      </c>
      <c r="N245" s="27">
        <f t="shared" si="224"/>
        <v>56.544642000000017</v>
      </c>
      <c r="O245" s="76"/>
      <c r="P245" s="59"/>
      <c r="Q245" s="59"/>
      <c r="T245" s="61"/>
    </row>
    <row r="246" spans="1:20" s="60" customFormat="1" x14ac:dyDescent="0.3">
      <c r="A246" s="45" t="str">
        <f>IF(F246&lt;&gt;"",1+MAX($A$5:A245),"")</f>
        <v/>
      </c>
      <c r="B246" s="94"/>
      <c r="C246" s="92"/>
      <c r="D246" s="55"/>
      <c r="E246" s="56"/>
      <c r="F246" s="57"/>
      <c r="G246" s="58"/>
      <c r="H246" s="35"/>
      <c r="I246" s="35"/>
      <c r="J246" s="43"/>
      <c r="K246" s="24"/>
      <c r="L246" s="44"/>
      <c r="M246" s="27"/>
      <c r="N246" s="27"/>
      <c r="O246" s="76"/>
      <c r="P246" s="59"/>
      <c r="Q246" s="59"/>
      <c r="T246" s="61"/>
    </row>
    <row r="247" spans="1:20" s="60" customFormat="1" x14ac:dyDescent="0.3">
      <c r="A247" s="45" t="str">
        <f>IF(F247&lt;&gt;"",1+MAX($A$5:A246),"")</f>
        <v/>
      </c>
      <c r="B247" s="94"/>
      <c r="C247" s="92" t="s">
        <v>252</v>
      </c>
      <c r="D247" s="55"/>
      <c r="E247" s="56"/>
      <c r="F247" s="57"/>
      <c r="G247" s="58"/>
      <c r="H247" s="35"/>
      <c r="I247" s="35"/>
      <c r="J247" s="43"/>
      <c r="K247" s="24"/>
      <c r="L247" s="44"/>
      <c r="M247" s="27"/>
      <c r="N247" s="27"/>
      <c r="O247" s="76"/>
      <c r="P247" s="59"/>
      <c r="Q247" s="59"/>
      <c r="T247" s="61"/>
    </row>
    <row r="248" spans="1:20" s="60" customFormat="1" x14ac:dyDescent="0.3">
      <c r="A248" s="45">
        <f>IF(F248&lt;&gt;"",1+MAX($A$5:A247),"")</f>
        <v>127</v>
      </c>
      <c r="B248" s="94"/>
      <c r="C248" s="38" t="s">
        <v>251</v>
      </c>
      <c r="D248" s="55">
        <v>2655</v>
      </c>
      <c r="E248" s="56">
        <v>0.1</v>
      </c>
      <c r="F248" s="57">
        <f>(1+E248)*D248</f>
        <v>2920.5000000000005</v>
      </c>
      <c r="G248" s="58" t="s">
        <v>5</v>
      </c>
      <c r="H248" s="35">
        <v>1.1435600000000001</v>
      </c>
      <c r="I248" s="35">
        <f t="shared" ref="I248" si="225">H248*F248</f>
        <v>3339.7669800000008</v>
      </c>
      <c r="J248" s="43">
        <v>2.6669999999999999E-2</v>
      </c>
      <c r="K248" s="24">
        <f>$N$170</f>
        <v>32</v>
      </c>
      <c r="L248" s="44">
        <f t="shared" ref="L248" si="226">J248*F248</f>
        <v>77.889735000000016</v>
      </c>
      <c r="M248" s="27">
        <f t="shared" ref="M248" si="227">L248*K248</f>
        <v>2492.4715200000005</v>
      </c>
      <c r="N248" s="27">
        <f t="shared" ref="N248" si="228">M248+I248</f>
        <v>5832.2385000000013</v>
      </c>
      <c r="O248" s="76"/>
      <c r="P248" s="59"/>
      <c r="Q248" s="59"/>
      <c r="T248" s="61"/>
    </row>
    <row r="249" spans="1:20" s="60" customFormat="1" x14ac:dyDescent="0.3">
      <c r="A249" s="45" t="str">
        <f>IF(F249&lt;&gt;"",1+MAX($A$5:A248),"")</f>
        <v/>
      </c>
      <c r="B249" s="94"/>
      <c r="C249" s="93" t="s">
        <v>65</v>
      </c>
      <c r="D249" s="55">
        <f>ROUNDUP(F248/32,0)</f>
        <v>92</v>
      </c>
      <c r="E249" s="56"/>
      <c r="F249" s="57"/>
      <c r="G249" s="58"/>
      <c r="H249" s="35"/>
      <c r="I249" s="35"/>
      <c r="J249" s="43"/>
      <c r="K249" s="24"/>
      <c r="L249" s="44"/>
      <c r="M249" s="27"/>
      <c r="N249" s="27"/>
      <c r="O249" s="76"/>
      <c r="P249" s="59"/>
      <c r="Q249" s="59"/>
      <c r="T249" s="61"/>
    </row>
    <row r="250" spans="1:20" s="60" customFormat="1" x14ac:dyDescent="0.3">
      <c r="A250" s="45" t="str">
        <f>IF(F250&lt;&gt;"",1+MAX($A$5:A249),"")</f>
        <v/>
      </c>
      <c r="B250" s="94"/>
      <c r="C250" s="93" t="s">
        <v>64</v>
      </c>
      <c r="D250" s="55">
        <f>D249*48</f>
        <v>4416</v>
      </c>
      <c r="E250" s="56"/>
      <c r="F250" s="57"/>
      <c r="G250" s="58"/>
      <c r="H250" s="35"/>
      <c r="I250" s="35"/>
      <c r="J250" s="43"/>
      <c r="K250" s="24"/>
      <c r="L250" s="44"/>
      <c r="M250" s="27"/>
      <c r="N250" s="27"/>
      <c r="O250" s="76"/>
      <c r="P250" s="59"/>
      <c r="Q250" s="59"/>
      <c r="T250" s="61"/>
    </row>
    <row r="251" spans="1:20" s="60" customFormat="1" x14ac:dyDescent="0.3">
      <c r="A251" s="45" t="str">
        <f>IF(F251&lt;&gt;"",1+MAX($A$5:A250),"")</f>
        <v/>
      </c>
      <c r="B251" s="94"/>
      <c r="C251" s="93" t="s">
        <v>63</v>
      </c>
      <c r="D251" s="55">
        <f>D249</f>
        <v>92</v>
      </c>
      <c r="E251" s="56"/>
      <c r="F251" s="57"/>
      <c r="G251" s="58"/>
      <c r="H251" s="35"/>
      <c r="I251" s="35"/>
      <c r="J251" s="43"/>
      <c r="K251" s="24"/>
      <c r="L251" s="44"/>
      <c r="M251" s="27"/>
      <c r="N251" s="27"/>
      <c r="O251" s="76"/>
      <c r="P251" s="59"/>
      <c r="Q251" s="59"/>
      <c r="T251" s="61"/>
    </row>
    <row r="252" spans="1:20" s="60" customFormat="1" x14ac:dyDescent="0.3">
      <c r="A252" s="45" t="str">
        <f>IF(F252&lt;&gt;"",1+MAX($A$5:A251),"")</f>
        <v/>
      </c>
      <c r="B252" s="94"/>
      <c r="C252" s="93" t="s">
        <v>62</v>
      </c>
      <c r="D252" s="55">
        <f>D249*14</f>
        <v>1288</v>
      </c>
      <c r="E252" s="56"/>
      <c r="F252" s="57"/>
      <c r="G252" s="58"/>
      <c r="H252" s="35"/>
      <c r="I252" s="35"/>
      <c r="J252" s="43"/>
      <c r="K252" s="24"/>
      <c r="L252" s="44"/>
      <c r="M252" s="27"/>
      <c r="N252" s="27"/>
      <c r="O252" s="76"/>
      <c r="P252" s="59"/>
      <c r="Q252" s="59"/>
      <c r="T252" s="61"/>
    </row>
    <row r="253" spans="1:20" s="60" customFormat="1" x14ac:dyDescent="0.3">
      <c r="A253" s="45">
        <f>IF(F253&lt;&gt;"",1+MAX($A$5:A252),"")</f>
        <v>128</v>
      </c>
      <c r="B253" s="94"/>
      <c r="C253" s="38" t="s">
        <v>244</v>
      </c>
      <c r="D253" s="55">
        <v>2655</v>
      </c>
      <c r="E253" s="56">
        <v>0.1</v>
      </c>
      <c r="F253" s="57">
        <f>(1+E253)*D253</f>
        <v>2920.5000000000005</v>
      </c>
      <c r="G253" s="58" t="s">
        <v>5</v>
      </c>
      <c r="H253" s="35">
        <v>1.1435600000000001</v>
      </c>
      <c r="I253" s="35">
        <f t="shared" ref="I253" si="229">H253*F253</f>
        <v>3339.7669800000008</v>
      </c>
      <c r="J253" s="43">
        <v>2.6669999999999999E-2</v>
      </c>
      <c r="K253" s="24">
        <f>$N$170</f>
        <v>32</v>
      </c>
      <c r="L253" s="44">
        <f t="shared" ref="L253" si="230">J253*F253</f>
        <v>77.889735000000016</v>
      </c>
      <c r="M253" s="27">
        <f t="shared" ref="M253" si="231">L253*K253</f>
        <v>2492.4715200000005</v>
      </c>
      <c r="N253" s="27">
        <f t="shared" ref="N253" si="232">M253+I253</f>
        <v>5832.2385000000013</v>
      </c>
      <c r="O253" s="76"/>
      <c r="P253" s="59"/>
      <c r="Q253" s="59"/>
      <c r="T253" s="61"/>
    </row>
    <row r="254" spans="1:20" s="60" customFormat="1" x14ac:dyDescent="0.3">
      <c r="A254" s="45" t="str">
        <f>IF(F254&lt;&gt;"",1+MAX($A$5:A253),"")</f>
        <v/>
      </c>
      <c r="B254" s="94"/>
      <c r="C254" s="93" t="s">
        <v>65</v>
      </c>
      <c r="D254" s="55">
        <f>ROUNDUP(F253/32,0)</f>
        <v>92</v>
      </c>
      <c r="E254" s="56"/>
      <c r="F254" s="57"/>
      <c r="G254" s="58"/>
      <c r="H254" s="35"/>
      <c r="I254" s="35"/>
      <c r="J254" s="43"/>
      <c r="K254" s="24"/>
      <c r="L254" s="44"/>
      <c r="M254" s="27"/>
      <c r="N254" s="27"/>
      <c r="O254" s="76"/>
      <c r="P254" s="59"/>
      <c r="Q254" s="59"/>
      <c r="T254" s="61"/>
    </row>
    <row r="255" spans="1:20" s="60" customFormat="1" x14ac:dyDescent="0.3">
      <c r="A255" s="45" t="str">
        <f>IF(F255&lt;&gt;"",1+MAX($A$5:A254),"")</f>
        <v/>
      </c>
      <c r="B255" s="94"/>
      <c r="C255" s="93" t="s">
        <v>64</v>
      </c>
      <c r="D255" s="55">
        <f>D254*48</f>
        <v>4416</v>
      </c>
      <c r="E255" s="56"/>
      <c r="F255" s="57"/>
      <c r="G255" s="58"/>
      <c r="H255" s="35"/>
      <c r="I255" s="35"/>
      <c r="J255" s="43"/>
      <c r="K255" s="24"/>
      <c r="L255" s="44"/>
      <c r="M255" s="27"/>
      <c r="N255" s="27"/>
      <c r="O255" s="76"/>
      <c r="P255" s="59"/>
      <c r="Q255" s="59"/>
      <c r="T255" s="61"/>
    </row>
    <row r="256" spans="1:20" s="60" customFormat="1" x14ac:dyDescent="0.3">
      <c r="A256" s="45" t="str">
        <f>IF(F256&lt;&gt;"",1+MAX($A$5:A255),"")</f>
        <v/>
      </c>
      <c r="B256" s="94"/>
      <c r="C256" s="93" t="s">
        <v>63</v>
      </c>
      <c r="D256" s="55">
        <f>D254</f>
        <v>92</v>
      </c>
      <c r="E256" s="56"/>
      <c r="F256" s="57"/>
      <c r="G256" s="58"/>
      <c r="H256" s="35"/>
      <c r="I256" s="35"/>
      <c r="J256" s="43"/>
      <c r="K256" s="24"/>
      <c r="L256" s="44"/>
      <c r="M256" s="27"/>
      <c r="N256" s="27"/>
      <c r="O256" s="76"/>
      <c r="P256" s="59"/>
      <c r="Q256" s="59"/>
      <c r="T256" s="61"/>
    </row>
    <row r="257" spans="1:20" s="60" customFormat="1" x14ac:dyDescent="0.3">
      <c r="A257" s="45" t="str">
        <f>IF(F257&lt;&gt;"",1+MAX($A$5:A256),"")</f>
        <v/>
      </c>
      <c r="B257" s="94"/>
      <c r="C257" s="93" t="s">
        <v>62</v>
      </c>
      <c r="D257" s="55">
        <f>D254*14</f>
        <v>1288</v>
      </c>
      <c r="E257" s="56"/>
      <c r="F257" s="57"/>
      <c r="G257" s="58"/>
      <c r="H257" s="35"/>
      <c r="I257" s="35"/>
      <c r="J257" s="43"/>
      <c r="K257" s="24"/>
      <c r="L257" s="44"/>
      <c r="M257" s="27"/>
      <c r="N257" s="27"/>
      <c r="O257" s="76"/>
      <c r="P257" s="59"/>
      <c r="Q257" s="59"/>
      <c r="T257" s="61"/>
    </row>
    <row r="258" spans="1:20" s="60" customFormat="1" x14ac:dyDescent="0.3">
      <c r="A258" s="45">
        <f>IF(F258&lt;&gt;"",1+MAX($A$5:A257),"")</f>
        <v>129</v>
      </c>
      <c r="B258" s="94"/>
      <c r="C258" s="38" t="s">
        <v>250</v>
      </c>
      <c r="D258" s="55">
        <v>2655</v>
      </c>
      <c r="E258" s="56">
        <v>0.1</v>
      </c>
      <c r="F258" s="57">
        <f>(1+E258)*D258</f>
        <v>2920.5000000000005</v>
      </c>
      <c r="G258" s="58" t="s">
        <v>5</v>
      </c>
      <c r="H258" s="35">
        <v>1.6376000000000002</v>
      </c>
      <c r="I258" s="35">
        <f t="shared" ref="I258:I260" si="233">H258*F258</f>
        <v>4782.6108000000013</v>
      </c>
      <c r="J258" s="43">
        <v>1.4500000000000001E-2</v>
      </c>
      <c r="K258" s="24">
        <f t="shared" ref="K258:K260" si="234">$N$170</f>
        <v>32</v>
      </c>
      <c r="L258" s="44">
        <f t="shared" ref="L258:L260" si="235">J258*F258</f>
        <v>42.34725000000001</v>
      </c>
      <c r="M258" s="27">
        <f t="shared" ref="M258:M260" si="236">L258*K258</f>
        <v>1355.1120000000003</v>
      </c>
      <c r="N258" s="27">
        <f t="shared" ref="N258:N260" si="237">M258+I258</f>
        <v>6137.7228000000014</v>
      </c>
      <c r="O258" s="76"/>
      <c r="P258" s="59"/>
      <c r="Q258" s="59"/>
      <c r="T258" s="61"/>
    </row>
    <row r="259" spans="1:20" s="60" customFormat="1" x14ac:dyDescent="0.3">
      <c r="A259" s="45">
        <f>IF(F259&lt;&gt;"",1+MAX($A$5:A258),"")</f>
        <v>130</v>
      </c>
      <c r="B259" s="94"/>
      <c r="C259" s="38" t="s">
        <v>249</v>
      </c>
      <c r="D259" s="55">
        <v>2655</v>
      </c>
      <c r="E259" s="56">
        <v>0.1</v>
      </c>
      <c r="F259" s="57">
        <f>(1+E259)*D259</f>
        <v>2920.5000000000005</v>
      </c>
      <c r="G259" s="58" t="s">
        <v>5</v>
      </c>
      <c r="H259" s="35">
        <v>1.0488</v>
      </c>
      <c r="I259" s="35">
        <f t="shared" si="233"/>
        <v>3063.0204000000003</v>
      </c>
      <c r="J259" s="43">
        <v>0.02</v>
      </c>
      <c r="K259" s="24">
        <f t="shared" si="234"/>
        <v>32</v>
      </c>
      <c r="L259" s="44">
        <f t="shared" si="235"/>
        <v>58.410000000000011</v>
      </c>
      <c r="M259" s="27">
        <f t="shared" si="236"/>
        <v>1869.1200000000003</v>
      </c>
      <c r="N259" s="27">
        <f t="shared" si="237"/>
        <v>4932.1404000000002</v>
      </c>
      <c r="O259" s="76"/>
      <c r="P259" s="59"/>
      <c r="Q259" s="59"/>
      <c r="T259" s="61"/>
    </row>
    <row r="260" spans="1:20" s="60" customFormat="1" x14ac:dyDescent="0.3">
      <c r="A260" s="45">
        <f>IF(F260&lt;&gt;"",1+MAX($A$5:A259),"")</f>
        <v>131</v>
      </c>
      <c r="B260" s="94"/>
      <c r="C260" s="38" t="s">
        <v>245</v>
      </c>
      <c r="D260" s="55">
        <f>2*457.63</f>
        <v>915.26</v>
      </c>
      <c r="E260" s="56">
        <v>0.1</v>
      </c>
      <c r="F260" s="57">
        <f>(1+E260)*D260</f>
        <v>1006.7860000000001</v>
      </c>
      <c r="G260" s="58" t="s">
        <v>4</v>
      </c>
      <c r="H260" s="35">
        <v>0.31280000000000002</v>
      </c>
      <c r="I260" s="35">
        <f t="shared" si="233"/>
        <v>314.92266080000002</v>
      </c>
      <c r="J260" s="43">
        <v>4.5500000000000002E-3</v>
      </c>
      <c r="K260" s="24">
        <f t="shared" si="234"/>
        <v>32</v>
      </c>
      <c r="L260" s="44">
        <f t="shared" si="235"/>
        <v>4.5808763000000008</v>
      </c>
      <c r="M260" s="27">
        <f t="shared" si="236"/>
        <v>146.58804160000003</v>
      </c>
      <c r="N260" s="27">
        <f t="shared" si="237"/>
        <v>461.51070240000001</v>
      </c>
      <c r="O260" s="76"/>
      <c r="P260" s="59"/>
      <c r="Q260" s="59"/>
      <c r="T260" s="61"/>
    </row>
    <row r="261" spans="1:20" s="60" customFormat="1" x14ac:dyDescent="0.3">
      <c r="A261" s="45" t="str">
        <f>IF(F261&lt;&gt;"",1+MAX($A$5:A260),"")</f>
        <v/>
      </c>
      <c r="B261" s="94"/>
      <c r="C261" s="38"/>
      <c r="D261" s="55"/>
      <c r="E261" s="56"/>
      <c r="F261" s="57"/>
      <c r="G261" s="58"/>
      <c r="H261" s="35"/>
      <c r="I261" s="35"/>
      <c r="J261" s="43"/>
      <c r="K261" s="24"/>
      <c r="L261" s="44"/>
      <c r="M261" s="27"/>
      <c r="N261" s="27"/>
      <c r="O261" s="76"/>
      <c r="P261" s="59"/>
      <c r="Q261" s="59"/>
      <c r="T261" s="61"/>
    </row>
    <row r="262" spans="1:20" s="60" customFormat="1" x14ac:dyDescent="0.3">
      <c r="A262" s="45" t="str">
        <f>IF(F262&lt;&gt;"",1+MAX($A$5:A261),"")</f>
        <v/>
      </c>
      <c r="B262" s="94"/>
      <c r="C262" s="92" t="s">
        <v>248</v>
      </c>
      <c r="D262" s="55"/>
      <c r="E262" s="56"/>
      <c r="F262" s="57"/>
      <c r="G262" s="58"/>
      <c r="H262" s="35"/>
      <c r="I262" s="35"/>
      <c r="J262" s="43"/>
      <c r="K262" s="24"/>
      <c r="L262" s="44"/>
      <c r="M262" s="27"/>
      <c r="N262" s="27"/>
      <c r="O262" s="76"/>
      <c r="P262" s="59"/>
      <c r="Q262" s="59"/>
      <c r="T262" s="61"/>
    </row>
    <row r="263" spans="1:20" s="60" customFormat="1" x14ac:dyDescent="0.3">
      <c r="A263" s="45">
        <f>IF(F263&lt;&gt;"",1+MAX($A$5:A262),"")</f>
        <v>132</v>
      </c>
      <c r="B263" s="94"/>
      <c r="C263" s="38" t="s">
        <v>247</v>
      </c>
      <c r="D263" s="55">
        <f>2*59</f>
        <v>118</v>
      </c>
      <c r="E263" s="56">
        <v>0.1</v>
      </c>
      <c r="F263" s="57">
        <f>(1+E263)*D263</f>
        <v>129.80000000000001</v>
      </c>
      <c r="G263" s="58" t="s">
        <v>5</v>
      </c>
      <c r="H263" s="35">
        <v>1.1435600000000001</v>
      </c>
      <c r="I263" s="35">
        <f t="shared" ref="I263" si="238">H263*F263</f>
        <v>148.43408800000003</v>
      </c>
      <c r="J263" s="43">
        <v>2.6669999999999999E-2</v>
      </c>
      <c r="K263" s="24">
        <f>$N$170</f>
        <v>32</v>
      </c>
      <c r="L263" s="44">
        <f t="shared" ref="L263" si="239">J263*F263</f>
        <v>3.4617660000000003</v>
      </c>
      <c r="M263" s="27">
        <f t="shared" ref="M263" si="240">L263*K263</f>
        <v>110.77651200000001</v>
      </c>
      <c r="N263" s="27">
        <f t="shared" ref="N263" si="241">M263+I263</f>
        <v>259.21060000000006</v>
      </c>
      <c r="O263" s="76"/>
      <c r="P263" s="59"/>
      <c r="Q263" s="59"/>
      <c r="T263" s="61"/>
    </row>
    <row r="264" spans="1:20" s="60" customFormat="1" x14ac:dyDescent="0.3">
      <c r="A264" s="45" t="str">
        <f>IF(F264&lt;&gt;"",1+MAX($A$5:A263),"")</f>
        <v/>
      </c>
      <c r="B264" s="94"/>
      <c r="C264" s="93" t="s">
        <v>65</v>
      </c>
      <c r="D264" s="55">
        <f>ROUNDUP(F263/32,0)</f>
        <v>5</v>
      </c>
      <c r="E264" s="56"/>
      <c r="F264" s="57"/>
      <c r="G264" s="58"/>
      <c r="H264" s="35"/>
      <c r="I264" s="35"/>
      <c r="J264" s="43"/>
      <c r="K264" s="24"/>
      <c r="L264" s="44"/>
      <c r="M264" s="27"/>
      <c r="N264" s="27"/>
      <c r="O264" s="76"/>
      <c r="P264" s="59"/>
      <c r="Q264" s="59"/>
      <c r="T264" s="61"/>
    </row>
    <row r="265" spans="1:20" s="60" customFormat="1" x14ac:dyDescent="0.3">
      <c r="A265" s="45" t="str">
        <f>IF(F265&lt;&gt;"",1+MAX($A$5:A264),"")</f>
        <v/>
      </c>
      <c r="B265" s="94"/>
      <c r="C265" s="93" t="s">
        <v>64</v>
      </c>
      <c r="D265" s="55">
        <f>D264*48</f>
        <v>240</v>
      </c>
      <c r="E265" s="56"/>
      <c r="F265" s="57"/>
      <c r="G265" s="58"/>
      <c r="H265" s="35"/>
      <c r="I265" s="35"/>
      <c r="J265" s="43"/>
      <c r="K265" s="24"/>
      <c r="L265" s="44"/>
      <c r="M265" s="27"/>
      <c r="N265" s="27"/>
      <c r="O265" s="76"/>
      <c r="P265" s="59"/>
      <c r="Q265" s="59"/>
      <c r="T265" s="61"/>
    </row>
    <row r="266" spans="1:20" s="60" customFormat="1" x14ac:dyDescent="0.3">
      <c r="A266" s="45" t="str">
        <f>IF(F266&lt;&gt;"",1+MAX($A$5:A265),"")</f>
        <v/>
      </c>
      <c r="B266" s="94"/>
      <c r="C266" s="93" t="s">
        <v>63</v>
      </c>
      <c r="D266" s="55">
        <f>D264</f>
        <v>5</v>
      </c>
      <c r="E266" s="56"/>
      <c r="F266" s="57"/>
      <c r="G266" s="58"/>
      <c r="H266" s="35"/>
      <c r="I266" s="35"/>
      <c r="J266" s="43"/>
      <c r="K266" s="24"/>
      <c r="L266" s="44"/>
      <c r="M266" s="27"/>
      <c r="N266" s="27"/>
      <c r="O266" s="76"/>
      <c r="P266" s="59"/>
      <c r="Q266" s="59"/>
      <c r="T266" s="61"/>
    </row>
    <row r="267" spans="1:20" s="60" customFormat="1" x14ac:dyDescent="0.3">
      <c r="A267" s="45" t="str">
        <f>IF(F267&lt;&gt;"",1+MAX($A$5:A266),"")</f>
        <v/>
      </c>
      <c r="B267" s="94"/>
      <c r="C267" s="93" t="s">
        <v>62</v>
      </c>
      <c r="D267" s="55">
        <f>D264*14</f>
        <v>70</v>
      </c>
      <c r="E267" s="56"/>
      <c r="F267" s="57"/>
      <c r="G267" s="58"/>
      <c r="H267" s="35"/>
      <c r="I267" s="35"/>
      <c r="J267" s="43"/>
      <c r="K267" s="24"/>
      <c r="L267" s="44"/>
      <c r="M267" s="27"/>
      <c r="N267" s="27"/>
      <c r="O267" s="76"/>
      <c r="P267" s="59"/>
      <c r="Q267" s="59"/>
      <c r="T267" s="61"/>
    </row>
    <row r="268" spans="1:20" s="60" customFormat="1" x14ac:dyDescent="0.3">
      <c r="A268" s="45">
        <f>IF(F268&lt;&gt;"",1+MAX($A$5:A267),"")</f>
        <v>133</v>
      </c>
      <c r="B268" s="94"/>
      <c r="C268" s="38" t="s">
        <v>246</v>
      </c>
      <c r="D268" s="55">
        <v>59</v>
      </c>
      <c r="E268" s="56">
        <v>0.1</v>
      </c>
      <c r="F268" s="57">
        <f>(1+E268)*D268</f>
        <v>64.900000000000006</v>
      </c>
      <c r="G268" s="58" t="s">
        <v>5</v>
      </c>
      <c r="H268" s="35">
        <v>2.0516000000000001</v>
      </c>
      <c r="I268" s="35">
        <f t="shared" ref="I268:I269" si="242">H268*F268</f>
        <v>133.14884000000001</v>
      </c>
      <c r="J268" s="43">
        <v>0.03</v>
      </c>
      <c r="K268" s="24">
        <f t="shared" ref="K268:K269" si="243">$N$170</f>
        <v>32</v>
      </c>
      <c r="L268" s="44">
        <f t="shared" ref="L268:L269" si="244">J268*F268</f>
        <v>1.9470000000000001</v>
      </c>
      <c r="M268" s="27">
        <f t="shared" ref="M268:M269" si="245">L268*K268</f>
        <v>62.304000000000002</v>
      </c>
      <c r="N268" s="27">
        <f t="shared" ref="N268:N269" si="246">M268+I268</f>
        <v>195.45284000000001</v>
      </c>
      <c r="O268" s="76"/>
      <c r="P268" s="59"/>
      <c r="Q268" s="59"/>
      <c r="T268" s="61"/>
    </row>
    <row r="269" spans="1:20" s="60" customFormat="1" x14ac:dyDescent="0.3">
      <c r="A269" s="45">
        <f>IF(F269&lt;&gt;"",1+MAX($A$5:A268),"")</f>
        <v>134</v>
      </c>
      <c r="B269" s="94"/>
      <c r="C269" s="38" t="s">
        <v>245</v>
      </c>
      <c r="D269" s="55">
        <f>2*16.92</f>
        <v>33.840000000000003</v>
      </c>
      <c r="E269" s="56">
        <v>0.1</v>
      </c>
      <c r="F269" s="57">
        <f>(1+E269)*D269</f>
        <v>37.224000000000004</v>
      </c>
      <c r="G269" s="58" t="s">
        <v>4</v>
      </c>
      <c r="H269" s="35">
        <v>0.31280000000000002</v>
      </c>
      <c r="I269" s="35">
        <f t="shared" si="242"/>
        <v>11.643667200000001</v>
      </c>
      <c r="J269" s="43">
        <v>4.5500000000000002E-3</v>
      </c>
      <c r="K269" s="24">
        <f t="shared" si="243"/>
        <v>32</v>
      </c>
      <c r="L269" s="44">
        <f t="shared" si="244"/>
        <v>0.16936920000000003</v>
      </c>
      <c r="M269" s="27">
        <f t="shared" si="245"/>
        <v>5.4198144000000008</v>
      </c>
      <c r="N269" s="27">
        <f t="shared" si="246"/>
        <v>17.063481600000003</v>
      </c>
      <c r="O269" s="76"/>
      <c r="P269" s="59"/>
      <c r="Q269" s="59"/>
      <c r="T269" s="61"/>
    </row>
    <row r="270" spans="1:20" s="60" customFormat="1" x14ac:dyDescent="0.3">
      <c r="A270" s="45" t="str">
        <f>IF(F270&lt;&gt;"",1+MAX($A$5:A269),"")</f>
        <v/>
      </c>
      <c r="B270" s="94"/>
      <c r="C270" s="38"/>
      <c r="D270" s="55"/>
      <c r="E270" s="56"/>
      <c r="F270" s="57"/>
      <c r="G270" s="58"/>
      <c r="H270" s="35"/>
      <c r="I270" s="35"/>
      <c r="J270" s="43"/>
      <c r="K270" s="24"/>
      <c r="L270" s="44"/>
      <c r="M270" s="27"/>
      <c r="N270" s="27"/>
      <c r="O270" s="76"/>
      <c r="P270" s="59"/>
      <c r="Q270" s="59"/>
      <c r="T270" s="61"/>
    </row>
    <row r="271" spans="1:20" s="60" customFormat="1" x14ac:dyDescent="0.3">
      <c r="A271" s="45" t="str">
        <f>IF(F271&lt;&gt;"",1+MAX($A$5:A270),"")</f>
        <v/>
      </c>
      <c r="B271" s="94"/>
      <c r="C271" s="86" t="s">
        <v>66</v>
      </c>
      <c r="D271" s="55"/>
      <c r="E271" s="56"/>
      <c r="F271" s="57"/>
      <c r="G271" s="58"/>
      <c r="H271" s="35"/>
      <c r="I271" s="35"/>
      <c r="J271" s="43"/>
      <c r="K271" s="24"/>
      <c r="L271" s="44"/>
      <c r="M271" s="27"/>
      <c r="N271" s="27"/>
      <c r="O271" s="76"/>
      <c r="P271" s="59"/>
      <c r="Q271" s="59"/>
      <c r="T271" s="61"/>
    </row>
    <row r="272" spans="1:20" s="60" customFormat="1" x14ac:dyDescent="0.3">
      <c r="A272" s="45">
        <f>IF(F272&lt;&gt;"",1+MAX($A$5:A271),"")</f>
        <v>135</v>
      </c>
      <c r="B272" s="94"/>
      <c r="C272" s="38" t="s">
        <v>244</v>
      </c>
      <c r="D272" s="55">
        <v>1240</v>
      </c>
      <c r="E272" s="56">
        <v>0.1</v>
      </c>
      <c r="F272" s="57">
        <f>(1+E272)*D272</f>
        <v>1364</v>
      </c>
      <c r="G272" s="58" t="s">
        <v>5</v>
      </c>
      <c r="H272" s="35">
        <v>1.1435600000000001</v>
      </c>
      <c r="I272" s="35">
        <f t="shared" ref="I272" si="247">H272*F272</f>
        <v>1559.8158400000002</v>
      </c>
      <c r="J272" s="43">
        <v>2.6669999999999999E-2</v>
      </c>
      <c r="K272" s="24">
        <f>$N$170</f>
        <v>32</v>
      </c>
      <c r="L272" s="44">
        <f t="shared" ref="L272" si="248">J272*F272</f>
        <v>36.377879999999998</v>
      </c>
      <c r="M272" s="27">
        <f t="shared" ref="M272" si="249">L272*K272</f>
        <v>1164.0921599999999</v>
      </c>
      <c r="N272" s="27">
        <f t="shared" ref="N272" si="250">M272+I272</f>
        <v>2723.9080000000004</v>
      </c>
      <c r="O272" s="76"/>
      <c r="P272" s="59"/>
      <c r="Q272" s="59"/>
      <c r="T272" s="61"/>
    </row>
    <row r="273" spans="1:20" s="60" customFormat="1" x14ac:dyDescent="0.3">
      <c r="A273" s="45" t="str">
        <f>IF(F273&lt;&gt;"",1+MAX($A$5:A272),"")</f>
        <v/>
      </c>
      <c r="B273" s="94"/>
      <c r="C273" s="93" t="s">
        <v>65</v>
      </c>
      <c r="D273" s="55">
        <f>ROUNDUP(F272/32,0)</f>
        <v>43</v>
      </c>
      <c r="E273" s="56"/>
      <c r="F273" s="57"/>
      <c r="G273" s="58"/>
      <c r="H273" s="35"/>
      <c r="I273" s="35"/>
      <c r="J273" s="43"/>
      <c r="K273" s="24"/>
      <c r="L273" s="44"/>
      <c r="M273" s="27"/>
      <c r="N273" s="27"/>
      <c r="O273" s="76"/>
      <c r="P273" s="59"/>
      <c r="Q273" s="59"/>
      <c r="T273" s="61"/>
    </row>
    <row r="274" spans="1:20" s="60" customFormat="1" x14ac:dyDescent="0.3">
      <c r="A274" s="45" t="str">
        <f>IF(F274&lt;&gt;"",1+MAX($A$5:A273),"")</f>
        <v/>
      </c>
      <c r="B274" s="94"/>
      <c r="C274" s="93" t="s">
        <v>64</v>
      </c>
      <c r="D274" s="55">
        <f>D273*48</f>
        <v>2064</v>
      </c>
      <c r="E274" s="56"/>
      <c r="F274" s="57"/>
      <c r="G274" s="58"/>
      <c r="H274" s="35"/>
      <c r="I274" s="35"/>
      <c r="J274" s="43"/>
      <c r="K274" s="24"/>
      <c r="L274" s="44"/>
      <c r="M274" s="27"/>
      <c r="N274" s="27"/>
      <c r="O274" s="76"/>
      <c r="P274" s="59"/>
      <c r="Q274" s="59"/>
      <c r="T274" s="61"/>
    </row>
    <row r="275" spans="1:20" s="60" customFormat="1" x14ac:dyDescent="0.3">
      <c r="A275" s="45" t="str">
        <f>IF(F275&lt;&gt;"",1+MAX($A$5:A274),"")</f>
        <v/>
      </c>
      <c r="B275" s="94"/>
      <c r="C275" s="93" t="s">
        <v>63</v>
      </c>
      <c r="D275" s="55">
        <f>D273</f>
        <v>43</v>
      </c>
      <c r="E275" s="56"/>
      <c r="F275" s="57"/>
      <c r="G275" s="58"/>
      <c r="H275" s="35"/>
      <c r="I275" s="35"/>
      <c r="J275" s="43"/>
      <c r="K275" s="24"/>
      <c r="L275" s="44"/>
      <c r="M275" s="27"/>
      <c r="N275" s="27"/>
      <c r="O275" s="76"/>
      <c r="P275" s="59"/>
      <c r="Q275" s="59"/>
      <c r="T275" s="61"/>
    </row>
    <row r="276" spans="1:20" s="60" customFormat="1" x14ac:dyDescent="0.3">
      <c r="A276" s="45" t="str">
        <f>IF(F276&lt;&gt;"",1+MAX($A$5:A275),"")</f>
        <v/>
      </c>
      <c r="B276" s="94"/>
      <c r="C276" s="93" t="s">
        <v>62</v>
      </c>
      <c r="D276" s="55">
        <f>D273*14</f>
        <v>602</v>
      </c>
      <c r="E276" s="56"/>
      <c r="F276" s="57"/>
      <c r="G276" s="58"/>
      <c r="H276" s="35"/>
      <c r="I276" s="35"/>
      <c r="J276" s="43"/>
      <c r="K276" s="24"/>
      <c r="L276" s="44"/>
      <c r="M276" s="27"/>
      <c r="N276" s="27"/>
      <c r="O276" s="76"/>
      <c r="P276" s="59"/>
      <c r="Q276" s="59"/>
      <c r="T276" s="61"/>
    </row>
    <row r="277" spans="1:20" s="60" customFormat="1" x14ac:dyDescent="0.3">
      <c r="A277" s="45">
        <f>IF(F277&lt;&gt;"",1+MAX($A$5:A276),"")</f>
        <v>136</v>
      </c>
      <c r="B277" s="94"/>
      <c r="C277" s="38" t="s">
        <v>243</v>
      </c>
      <c r="D277" s="55">
        <v>105</v>
      </c>
      <c r="E277" s="56">
        <v>0.1</v>
      </c>
      <c r="F277" s="57">
        <f>(1+E277)*D277</f>
        <v>115.50000000000001</v>
      </c>
      <c r="G277" s="58" t="s">
        <v>5</v>
      </c>
      <c r="H277" s="35">
        <v>1.1435600000000001</v>
      </c>
      <c r="I277" s="35">
        <f t="shared" ref="I277" si="251">H277*F277</f>
        <v>132.08118000000002</v>
      </c>
      <c r="J277" s="43">
        <v>2.6669999999999999E-2</v>
      </c>
      <c r="K277" s="24">
        <f>$N$170</f>
        <v>32</v>
      </c>
      <c r="L277" s="44">
        <f t="shared" ref="L277" si="252">J277*F277</f>
        <v>3.0803850000000002</v>
      </c>
      <c r="M277" s="27">
        <f t="shared" ref="M277" si="253">L277*K277</f>
        <v>98.572320000000005</v>
      </c>
      <c r="N277" s="27">
        <f t="shared" ref="N277" si="254">M277+I277</f>
        <v>230.65350000000001</v>
      </c>
      <c r="O277" s="76"/>
      <c r="P277" s="59"/>
      <c r="Q277" s="59"/>
      <c r="T277" s="61"/>
    </row>
    <row r="278" spans="1:20" s="60" customFormat="1" x14ac:dyDescent="0.3">
      <c r="A278" s="45" t="str">
        <f>IF(F278&lt;&gt;"",1+MAX($A$5:A277),"")</f>
        <v/>
      </c>
      <c r="B278" s="94"/>
      <c r="C278" s="93" t="s">
        <v>65</v>
      </c>
      <c r="D278" s="55">
        <f>ROUNDUP(F277/32,0)</f>
        <v>4</v>
      </c>
      <c r="E278" s="56"/>
      <c r="F278" s="57"/>
      <c r="G278" s="58"/>
      <c r="H278" s="35"/>
      <c r="I278" s="35"/>
      <c r="J278" s="43"/>
      <c r="K278" s="24"/>
      <c r="L278" s="44"/>
      <c r="M278" s="27"/>
      <c r="N278" s="27"/>
      <c r="O278" s="76"/>
      <c r="P278" s="59"/>
      <c r="Q278" s="59"/>
      <c r="T278" s="61"/>
    </row>
    <row r="279" spans="1:20" s="60" customFormat="1" x14ac:dyDescent="0.3">
      <c r="A279" s="45" t="str">
        <f>IF(F279&lt;&gt;"",1+MAX($A$5:A278),"")</f>
        <v/>
      </c>
      <c r="B279" s="94"/>
      <c r="C279" s="93" t="s">
        <v>64</v>
      </c>
      <c r="D279" s="55">
        <f>D278*48</f>
        <v>192</v>
      </c>
      <c r="E279" s="56"/>
      <c r="F279" s="57"/>
      <c r="G279" s="58"/>
      <c r="H279" s="35"/>
      <c r="I279" s="35"/>
      <c r="J279" s="43"/>
      <c r="K279" s="24"/>
      <c r="L279" s="44"/>
      <c r="M279" s="27"/>
      <c r="N279" s="27"/>
      <c r="O279" s="76"/>
      <c r="P279" s="59"/>
      <c r="Q279" s="59"/>
      <c r="T279" s="61"/>
    </row>
    <row r="280" spans="1:20" s="60" customFormat="1" x14ac:dyDescent="0.3">
      <c r="A280" s="45" t="str">
        <f>IF(F280&lt;&gt;"",1+MAX($A$5:A279),"")</f>
        <v/>
      </c>
      <c r="B280" s="94"/>
      <c r="C280" s="93" t="s">
        <v>63</v>
      </c>
      <c r="D280" s="55">
        <f>D278</f>
        <v>4</v>
      </c>
      <c r="E280" s="56"/>
      <c r="F280" s="57"/>
      <c r="G280" s="58"/>
      <c r="H280" s="35"/>
      <c r="I280" s="35"/>
      <c r="J280" s="43"/>
      <c r="K280" s="24"/>
      <c r="L280" s="44"/>
      <c r="M280" s="27"/>
      <c r="N280" s="27"/>
      <c r="O280" s="76"/>
      <c r="P280" s="59"/>
      <c r="Q280" s="59"/>
      <c r="T280" s="61"/>
    </row>
    <row r="281" spans="1:20" s="60" customFormat="1" x14ac:dyDescent="0.3">
      <c r="A281" s="45" t="str">
        <f>IF(F281&lt;&gt;"",1+MAX($A$5:A280),"")</f>
        <v/>
      </c>
      <c r="B281" s="94"/>
      <c r="C281" s="93" t="s">
        <v>62</v>
      </c>
      <c r="D281" s="55">
        <f>D278*14</f>
        <v>56</v>
      </c>
      <c r="E281" s="56"/>
      <c r="F281" s="57"/>
      <c r="G281" s="58"/>
      <c r="H281" s="35"/>
      <c r="I281" s="35"/>
      <c r="J281" s="43"/>
      <c r="K281" s="24"/>
      <c r="L281" s="44"/>
      <c r="M281" s="27"/>
      <c r="N281" s="27"/>
      <c r="O281" s="76"/>
      <c r="P281" s="59"/>
      <c r="Q281" s="59"/>
      <c r="T281" s="61"/>
    </row>
    <row r="282" spans="1:20" s="60" customFormat="1" x14ac:dyDescent="0.3">
      <c r="A282" s="45">
        <f>IF(F282&lt;&gt;"",1+MAX($A$5:A281),"")</f>
        <v>137</v>
      </c>
      <c r="B282" s="94"/>
      <c r="C282" s="38" t="s">
        <v>242</v>
      </c>
      <c r="D282" s="55">
        <v>14</v>
      </c>
      <c r="E282" s="56">
        <v>0.1</v>
      </c>
      <c r="F282" s="57">
        <f>(1+E282)*D282</f>
        <v>15.400000000000002</v>
      </c>
      <c r="G282" s="58" t="s">
        <v>5</v>
      </c>
      <c r="H282" s="35">
        <v>1.1435600000000001</v>
      </c>
      <c r="I282" s="35">
        <f t="shared" ref="I282" si="255">H282*F282</f>
        <v>17.610824000000004</v>
      </c>
      <c r="J282" s="43">
        <v>2.6669999999999999E-2</v>
      </c>
      <c r="K282" s="24">
        <f>$N$170</f>
        <v>32</v>
      </c>
      <c r="L282" s="44">
        <f t="shared" ref="L282" si="256">J282*F282</f>
        <v>0.41071800000000003</v>
      </c>
      <c r="M282" s="27">
        <f t="shared" ref="M282" si="257">L282*K282</f>
        <v>13.142976000000001</v>
      </c>
      <c r="N282" s="27">
        <f t="shared" ref="N282" si="258">M282+I282</f>
        <v>30.753800000000005</v>
      </c>
      <c r="O282" s="76"/>
      <c r="P282" s="59"/>
      <c r="Q282" s="59"/>
      <c r="T282" s="61"/>
    </row>
    <row r="283" spans="1:20" s="60" customFormat="1" x14ac:dyDescent="0.3">
      <c r="A283" s="45" t="str">
        <f>IF(F283&lt;&gt;"",1+MAX($A$5:A282),"")</f>
        <v/>
      </c>
      <c r="B283" s="94"/>
      <c r="C283" s="93" t="s">
        <v>65</v>
      </c>
      <c r="D283" s="55">
        <f>ROUNDUP(F282/32,0)</f>
        <v>1</v>
      </c>
      <c r="E283" s="56"/>
      <c r="F283" s="57"/>
      <c r="G283" s="58"/>
      <c r="H283" s="35"/>
      <c r="I283" s="35"/>
      <c r="J283" s="43"/>
      <c r="K283" s="24"/>
      <c r="L283" s="44"/>
      <c r="M283" s="27"/>
      <c r="N283" s="27"/>
      <c r="O283" s="76"/>
      <c r="P283" s="59"/>
      <c r="Q283" s="59"/>
      <c r="T283" s="61"/>
    </row>
    <row r="284" spans="1:20" s="60" customFormat="1" x14ac:dyDescent="0.3">
      <c r="A284" s="45" t="str">
        <f>IF(F284&lt;&gt;"",1+MAX($A$5:A283),"")</f>
        <v/>
      </c>
      <c r="B284" s="94"/>
      <c r="C284" s="93" t="s">
        <v>64</v>
      </c>
      <c r="D284" s="55">
        <f>D283*48</f>
        <v>48</v>
      </c>
      <c r="E284" s="56"/>
      <c r="F284" s="57"/>
      <c r="G284" s="58"/>
      <c r="H284" s="35"/>
      <c r="I284" s="35"/>
      <c r="J284" s="43"/>
      <c r="K284" s="24"/>
      <c r="L284" s="44"/>
      <c r="M284" s="27"/>
      <c r="N284" s="27"/>
      <c r="O284" s="76"/>
      <c r="P284" s="59"/>
      <c r="Q284" s="59"/>
      <c r="T284" s="61"/>
    </row>
    <row r="285" spans="1:20" s="60" customFormat="1" x14ac:dyDescent="0.3">
      <c r="A285" s="45" t="str">
        <f>IF(F285&lt;&gt;"",1+MAX($A$5:A284),"")</f>
        <v/>
      </c>
      <c r="B285" s="94"/>
      <c r="C285" s="93" t="s">
        <v>63</v>
      </c>
      <c r="D285" s="55">
        <f>D283</f>
        <v>1</v>
      </c>
      <c r="E285" s="56"/>
      <c r="F285" s="57"/>
      <c r="G285" s="58"/>
      <c r="H285" s="35"/>
      <c r="I285" s="35"/>
      <c r="J285" s="43"/>
      <c r="K285" s="24"/>
      <c r="L285" s="44"/>
      <c r="M285" s="27"/>
      <c r="N285" s="27"/>
      <c r="O285" s="76"/>
      <c r="P285" s="59"/>
      <c r="Q285" s="59"/>
      <c r="T285" s="61"/>
    </row>
    <row r="286" spans="1:20" s="60" customFormat="1" x14ac:dyDescent="0.3">
      <c r="A286" s="45" t="str">
        <f>IF(F286&lt;&gt;"",1+MAX($A$5:A285),"")</f>
        <v/>
      </c>
      <c r="B286" s="94"/>
      <c r="C286" s="93" t="s">
        <v>62</v>
      </c>
      <c r="D286" s="55">
        <f>D283*14</f>
        <v>14</v>
      </c>
      <c r="E286" s="56"/>
      <c r="F286" s="57"/>
      <c r="G286" s="58"/>
      <c r="H286" s="35"/>
      <c r="I286" s="35"/>
      <c r="J286" s="43"/>
      <c r="K286" s="24"/>
      <c r="L286" s="44"/>
      <c r="M286" s="27"/>
      <c r="N286" s="27"/>
      <c r="O286" s="76"/>
      <c r="P286" s="59"/>
      <c r="Q286" s="59"/>
      <c r="T286" s="61"/>
    </row>
    <row r="287" spans="1:20" s="60" customFormat="1" x14ac:dyDescent="0.3">
      <c r="A287" s="45">
        <f>IF(F287&lt;&gt;"",1+MAX($A$5:A286),"")</f>
        <v>138</v>
      </c>
      <c r="B287" s="94"/>
      <c r="C287" s="38" t="s">
        <v>169</v>
      </c>
      <c r="D287" s="55">
        <v>1345</v>
      </c>
      <c r="E287" s="56">
        <v>0.1</v>
      </c>
      <c r="F287" s="57">
        <f>(1+E287)*D287</f>
        <v>1479.5000000000002</v>
      </c>
      <c r="G287" s="58" t="s">
        <v>5</v>
      </c>
      <c r="H287" s="35">
        <v>0.70840000000000003</v>
      </c>
      <c r="I287" s="35">
        <f t="shared" ref="I287:I289" si="259">H287*F287</f>
        <v>1048.0778000000003</v>
      </c>
      <c r="J287" s="43">
        <v>8.8999999999999999E-3</v>
      </c>
      <c r="K287" s="24">
        <f t="shared" ref="K287:K289" si="260">$N$170</f>
        <v>32</v>
      </c>
      <c r="L287" s="44">
        <f t="shared" ref="L287:L289" si="261">J287*F287</f>
        <v>13.167550000000002</v>
      </c>
      <c r="M287" s="27">
        <f t="shared" ref="M287:M289" si="262">L287*K287</f>
        <v>421.36160000000007</v>
      </c>
      <c r="N287" s="27">
        <f t="shared" ref="N287:N289" si="263">M287+I287</f>
        <v>1469.4394000000002</v>
      </c>
      <c r="O287" s="76"/>
      <c r="P287" s="59"/>
      <c r="Q287" s="59"/>
      <c r="T287" s="61"/>
    </row>
    <row r="288" spans="1:20" s="60" customFormat="1" x14ac:dyDescent="0.3">
      <c r="A288" s="45">
        <f>IF(F288&lt;&gt;"",1+MAX($A$5:A287),"")</f>
        <v>139</v>
      </c>
      <c r="B288" s="94"/>
      <c r="C288" s="38" t="s">
        <v>241</v>
      </c>
      <c r="D288" s="55">
        <v>236</v>
      </c>
      <c r="E288" s="56">
        <v>0.1</v>
      </c>
      <c r="F288" s="57">
        <f>(1+E288)*D288</f>
        <v>259.60000000000002</v>
      </c>
      <c r="G288" s="58" t="s">
        <v>5</v>
      </c>
      <c r="H288" s="35">
        <v>1.288</v>
      </c>
      <c r="I288" s="35">
        <f t="shared" si="259"/>
        <v>334.36480000000006</v>
      </c>
      <c r="J288" s="43">
        <v>0.02</v>
      </c>
      <c r="K288" s="24">
        <f t="shared" si="260"/>
        <v>32</v>
      </c>
      <c r="L288" s="44">
        <f t="shared" si="261"/>
        <v>5.1920000000000002</v>
      </c>
      <c r="M288" s="27">
        <f t="shared" si="262"/>
        <v>166.14400000000001</v>
      </c>
      <c r="N288" s="27">
        <f t="shared" si="263"/>
        <v>500.50880000000006</v>
      </c>
      <c r="O288" s="76"/>
      <c r="P288" s="59"/>
      <c r="Q288" s="59"/>
      <c r="T288" s="61"/>
    </row>
    <row r="289" spans="1:20" s="60" customFormat="1" x14ac:dyDescent="0.3">
      <c r="A289" s="45">
        <f>IF(F289&lt;&gt;"",1+MAX($A$5:A288),"")</f>
        <v>140</v>
      </c>
      <c r="B289" s="94"/>
      <c r="C289" s="38" t="s">
        <v>240</v>
      </c>
      <c r="D289" s="55">
        <v>374</v>
      </c>
      <c r="E289" s="56">
        <v>0.1</v>
      </c>
      <c r="F289" s="57">
        <f>(1+E289)*D289</f>
        <v>411.40000000000003</v>
      </c>
      <c r="G289" s="58" t="s">
        <v>5</v>
      </c>
      <c r="H289" s="35">
        <v>3.1280000000000001</v>
      </c>
      <c r="I289" s="35">
        <f t="shared" si="259"/>
        <v>1286.8592000000001</v>
      </c>
      <c r="J289" s="43">
        <v>0.04</v>
      </c>
      <c r="K289" s="24">
        <f t="shared" si="260"/>
        <v>32</v>
      </c>
      <c r="L289" s="44">
        <f t="shared" si="261"/>
        <v>16.456000000000003</v>
      </c>
      <c r="M289" s="27">
        <f t="shared" si="262"/>
        <v>526.5920000000001</v>
      </c>
      <c r="N289" s="27">
        <f t="shared" si="263"/>
        <v>1813.4512000000002</v>
      </c>
      <c r="O289" s="76"/>
      <c r="P289" s="59"/>
      <c r="Q289" s="59"/>
      <c r="T289" s="61"/>
    </row>
    <row r="290" spans="1:20" s="60" customFormat="1" x14ac:dyDescent="0.3">
      <c r="A290" s="45" t="str">
        <f>IF(F290&lt;&gt;"",1+MAX($A$5:A289),"")</f>
        <v/>
      </c>
      <c r="B290" s="94"/>
      <c r="C290" s="38"/>
      <c r="D290" s="55"/>
      <c r="E290" s="56"/>
      <c r="F290" s="57"/>
      <c r="G290" s="58"/>
      <c r="H290" s="35"/>
      <c r="I290" s="35"/>
      <c r="J290" s="43"/>
      <c r="K290" s="24"/>
      <c r="L290" s="44"/>
      <c r="M290" s="27"/>
      <c r="N290" s="27"/>
      <c r="O290" s="76"/>
      <c r="P290" s="59"/>
      <c r="Q290" s="59"/>
      <c r="T290" s="61"/>
    </row>
    <row r="291" spans="1:20" s="60" customFormat="1" x14ac:dyDescent="0.3">
      <c r="A291" s="45" t="str">
        <f>IF(F291&lt;&gt;"",1+MAX($A$5:A290),"")</f>
        <v/>
      </c>
      <c r="B291" s="94"/>
      <c r="C291" s="86" t="s">
        <v>61</v>
      </c>
      <c r="D291" s="55"/>
      <c r="E291" s="56"/>
      <c r="F291" s="57"/>
      <c r="G291" s="58"/>
      <c r="H291" s="35"/>
      <c r="I291" s="35"/>
      <c r="J291" s="43"/>
      <c r="K291" s="24"/>
      <c r="L291" s="44"/>
      <c r="M291" s="27"/>
      <c r="N291" s="27"/>
      <c r="O291" s="76"/>
      <c r="P291" s="59"/>
      <c r="Q291" s="59"/>
      <c r="T291" s="61"/>
    </row>
    <row r="292" spans="1:20" s="60" customFormat="1" x14ac:dyDescent="0.3">
      <c r="A292" s="45">
        <f>IF(F292&lt;&gt;"",1+MAX($A$5:A291),"")</f>
        <v>141</v>
      </c>
      <c r="B292" s="94"/>
      <c r="C292" s="38" t="s">
        <v>239</v>
      </c>
      <c r="D292" s="55">
        <v>3272</v>
      </c>
      <c r="E292" s="56">
        <v>0.1</v>
      </c>
      <c r="F292" s="57">
        <f>(1+E292)*D292</f>
        <v>3599.2000000000003</v>
      </c>
      <c r="G292" s="58" t="s">
        <v>5</v>
      </c>
      <c r="H292" s="35">
        <v>1.9011984000000002</v>
      </c>
      <c r="I292" s="35">
        <f t="shared" ref="I292:I293" si="264">H292*F292</f>
        <v>6842.7932812800009</v>
      </c>
      <c r="J292" s="43">
        <v>3.15E-2</v>
      </c>
      <c r="K292" s="24">
        <f t="shared" ref="K292:K296" si="265">$N$170</f>
        <v>32</v>
      </c>
      <c r="L292" s="44">
        <f t="shared" ref="L292:L296" si="266">J292*F292</f>
        <v>113.37480000000001</v>
      </c>
      <c r="M292" s="27">
        <f t="shared" ref="M292:M296" si="267">L292*K292</f>
        <v>3627.9936000000002</v>
      </c>
      <c r="N292" s="27">
        <f t="shared" ref="N292:N296" si="268">M292+I292</f>
        <v>10470.786881280001</v>
      </c>
      <c r="O292" s="76"/>
      <c r="P292" s="59"/>
      <c r="Q292" s="59"/>
      <c r="T292" s="61"/>
    </row>
    <row r="293" spans="1:20" s="60" customFormat="1" x14ac:dyDescent="0.3">
      <c r="A293" s="45">
        <f>IF(F293&lt;&gt;"",1+MAX($A$5:A292),"")</f>
        <v>142</v>
      </c>
      <c r="B293" s="94"/>
      <c r="C293" s="38" t="s">
        <v>238</v>
      </c>
      <c r="D293" s="55">
        <v>1169</v>
      </c>
      <c r="E293" s="56">
        <v>0.1</v>
      </c>
      <c r="F293" s="57">
        <f>(1+E293)*D293</f>
        <v>1285.9000000000001</v>
      </c>
      <c r="G293" s="58" t="s">
        <v>5</v>
      </c>
      <c r="H293" s="35">
        <v>4.3615727999999994</v>
      </c>
      <c r="I293" s="35">
        <f t="shared" si="264"/>
        <v>5608.5464635199996</v>
      </c>
      <c r="J293" s="43">
        <v>3.78E-2</v>
      </c>
      <c r="K293" s="24">
        <f t="shared" si="265"/>
        <v>32</v>
      </c>
      <c r="L293" s="44">
        <f t="shared" si="266"/>
        <v>48.607020000000006</v>
      </c>
      <c r="M293" s="27">
        <f t="shared" si="267"/>
        <v>1555.4246400000002</v>
      </c>
      <c r="N293" s="27">
        <f t="shared" si="268"/>
        <v>7163.9711035199998</v>
      </c>
      <c r="O293" s="76"/>
      <c r="P293" s="59"/>
      <c r="Q293" s="59"/>
      <c r="T293" s="61"/>
    </row>
    <row r="294" spans="1:20" s="60" customFormat="1" x14ac:dyDescent="0.3">
      <c r="A294" s="45">
        <f>IF(F294&lt;&gt;"",1+MAX($A$5:A293),"")</f>
        <v>143</v>
      </c>
      <c r="B294" s="94"/>
      <c r="C294" s="38" t="s">
        <v>237</v>
      </c>
      <c r="D294" s="55">
        <v>105</v>
      </c>
      <c r="E294" s="56">
        <v>0.1</v>
      </c>
      <c r="F294" s="57">
        <f>(1+E294)*D294</f>
        <v>115.50000000000001</v>
      </c>
      <c r="G294" s="58" t="s">
        <v>5</v>
      </c>
      <c r="H294" s="35">
        <v>5.0140000000000002</v>
      </c>
      <c r="I294" s="35">
        <f t="shared" ref="I292:I296" si="269">H294*F294</f>
        <v>579.11700000000008</v>
      </c>
      <c r="J294" s="43">
        <v>0.05</v>
      </c>
      <c r="K294" s="24">
        <f t="shared" si="265"/>
        <v>32</v>
      </c>
      <c r="L294" s="44">
        <f t="shared" si="266"/>
        <v>5.7750000000000012</v>
      </c>
      <c r="M294" s="27">
        <f t="shared" si="267"/>
        <v>184.80000000000004</v>
      </c>
      <c r="N294" s="27">
        <f t="shared" si="268"/>
        <v>763.91700000000014</v>
      </c>
      <c r="O294" s="76"/>
      <c r="P294" s="59"/>
      <c r="Q294" s="59"/>
      <c r="T294" s="61"/>
    </row>
    <row r="295" spans="1:20" s="60" customFormat="1" x14ac:dyDescent="0.3">
      <c r="A295" s="45">
        <f>IF(F295&lt;&gt;"",1+MAX($A$5:A294),"")</f>
        <v>144</v>
      </c>
      <c r="B295" s="94"/>
      <c r="C295" s="38" t="s">
        <v>236</v>
      </c>
      <c r="D295" s="55">
        <v>140</v>
      </c>
      <c r="E295" s="56">
        <v>0.1</v>
      </c>
      <c r="F295" s="57">
        <f>(1+E295)*D295</f>
        <v>154</v>
      </c>
      <c r="G295" s="58" t="s">
        <v>5</v>
      </c>
      <c r="H295" s="35">
        <v>4.3615727999999994</v>
      </c>
      <c r="I295" s="35">
        <f t="shared" si="269"/>
        <v>671.68221119999987</v>
      </c>
      <c r="J295" s="43">
        <v>3.78E-2</v>
      </c>
      <c r="K295" s="24">
        <f t="shared" si="265"/>
        <v>32</v>
      </c>
      <c r="L295" s="44">
        <f t="shared" si="266"/>
        <v>5.8212000000000002</v>
      </c>
      <c r="M295" s="27">
        <f t="shared" si="267"/>
        <v>186.2784</v>
      </c>
      <c r="N295" s="27">
        <f t="shared" si="268"/>
        <v>857.9606111999999</v>
      </c>
      <c r="O295" s="76"/>
      <c r="P295" s="59"/>
      <c r="Q295" s="59"/>
      <c r="T295" s="61"/>
    </row>
    <row r="296" spans="1:20" s="60" customFormat="1" x14ac:dyDescent="0.3">
      <c r="A296" s="45">
        <f>IF(F296&lt;&gt;"",1+MAX($A$5:A295),"")</f>
        <v>145</v>
      </c>
      <c r="B296" s="94"/>
      <c r="C296" s="38" t="s">
        <v>235</v>
      </c>
      <c r="D296" s="55">
        <v>224</v>
      </c>
      <c r="E296" s="56">
        <v>0.1</v>
      </c>
      <c r="F296" s="57">
        <f>(1+E296)*D296</f>
        <v>246.40000000000003</v>
      </c>
      <c r="G296" s="58" t="s">
        <v>5</v>
      </c>
      <c r="H296" s="35">
        <v>5.0140000000000002</v>
      </c>
      <c r="I296" s="35">
        <f t="shared" si="269"/>
        <v>1235.4496000000001</v>
      </c>
      <c r="J296" s="43">
        <v>0.05</v>
      </c>
      <c r="K296" s="24">
        <f t="shared" si="265"/>
        <v>32</v>
      </c>
      <c r="L296" s="44">
        <f t="shared" si="266"/>
        <v>12.320000000000002</v>
      </c>
      <c r="M296" s="27">
        <f t="shared" si="267"/>
        <v>394.24000000000007</v>
      </c>
      <c r="N296" s="27">
        <f t="shared" si="268"/>
        <v>1629.6896000000002</v>
      </c>
      <c r="O296" s="76"/>
      <c r="P296" s="59"/>
      <c r="Q296" s="59"/>
      <c r="T296" s="61"/>
    </row>
    <row r="297" spans="1:20" s="60" customFormat="1" x14ac:dyDescent="0.3">
      <c r="A297" s="45" t="str">
        <f>IF(F297&lt;&gt;"",1+MAX($A$5:A296),"")</f>
        <v/>
      </c>
      <c r="B297" s="94"/>
      <c r="C297" s="38"/>
      <c r="D297" s="55"/>
      <c r="E297" s="56"/>
      <c r="F297" s="57"/>
      <c r="G297" s="58"/>
      <c r="H297" s="35"/>
      <c r="I297" s="35"/>
      <c r="J297" s="43"/>
      <c r="K297" s="24"/>
      <c r="L297" s="44"/>
      <c r="M297" s="27"/>
      <c r="N297" s="27"/>
      <c r="O297" s="76"/>
      <c r="P297" s="59"/>
      <c r="Q297" s="59"/>
      <c r="T297" s="61"/>
    </row>
    <row r="298" spans="1:20" s="60" customFormat="1" x14ac:dyDescent="0.3">
      <c r="A298" s="45" t="str">
        <f>IF(F298&lt;&gt;"",1+MAX($A$5:A297),"")</f>
        <v/>
      </c>
      <c r="B298" s="94"/>
      <c r="C298" s="86" t="s">
        <v>234</v>
      </c>
      <c r="D298" s="55"/>
      <c r="E298" s="56"/>
      <c r="F298" s="57"/>
      <c r="G298" s="58"/>
      <c r="H298" s="35"/>
      <c r="I298" s="35"/>
      <c r="J298" s="43"/>
      <c r="K298" s="24"/>
      <c r="L298" s="44"/>
      <c r="M298" s="27"/>
      <c r="N298" s="27"/>
      <c r="O298" s="76"/>
      <c r="P298" s="59"/>
      <c r="Q298" s="59"/>
      <c r="T298" s="61"/>
    </row>
    <row r="299" spans="1:20" s="60" customFormat="1" x14ac:dyDescent="0.3">
      <c r="A299" s="45">
        <f>IF(F299&lt;&gt;"",1+MAX($A$5:A298),"")</f>
        <v>146</v>
      </c>
      <c r="B299" s="94"/>
      <c r="C299" s="38" t="s">
        <v>233</v>
      </c>
      <c r="D299" s="55">
        <v>5</v>
      </c>
      <c r="E299" s="56">
        <v>0.1</v>
      </c>
      <c r="F299" s="57">
        <f>(1+E299)*D299</f>
        <v>5.5</v>
      </c>
      <c r="G299" s="58" t="s">
        <v>4</v>
      </c>
      <c r="H299" s="35">
        <v>1.9504000000000001</v>
      </c>
      <c r="I299" s="35">
        <f t="shared" ref="I299:I300" si="270">H299*F299</f>
        <v>10.7272</v>
      </c>
      <c r="J299" s="43">
        <v>0.02</v>
      </c>
      <c r="K299" s="24">
        <f t="shared" ref="K299:K300" si="271">$N$170</f>
        <v>32</v>
      </c>
      <c r="L299" s="44">
        <f t="shared" ref="L299:L300" si="272">J299*F299</f>
        <v>0.11</v>
      </c>
      <c r="M299" s="27">
        <f t="shared" ref="M299:M300" si="273">L299*K299</f>
        <v>3.52</v>
      </c>
      <c r="N299" s="27">
        <f t="shared" ref="N299:N300" si="274">M299+I299</f>
        <v>14.247199999999999</v>
      </c>
      <c r="O299" s="76"/>
      <c r="P299" s="59"/>
      <c r="Q299" s="59"/>
      <c r="T299" s="61"/>
    </row>
    <row r="300" spans="1:20" s="60" customFormat="1" x14ac:dyDescent="0.3">
      <c r="A300" s="45">
        <f>IF(F300&lt;&gt;"",1+MAX($A$5:A299),"")</f>
        <v>147</v>
      </c>
      <c r="B300" s="94"/>
      <c r="C300" s="38" t="s">
        <v>232</v>
      </c>
      <c r="D300" s="55">
        <v>6</v>
      </c>
      <c r="E300" s="56">
        <v>0.1</v>
      </c>
      <c r="F300" s="57">
        <f>(1+E300)*D300</f>
        <v>6.6000000000000005</v>
      </c>
      <c r="G300" s="58" t="s">
        <v>4</v>
      </c>
      <c r="H300" s="35">
        <v>1.9504000000000001</v>
      </c>
      <c r="I300" s="35">
        <f t="shared" si="270"/>
        <v>12.872640000000002</v>
      </c>
      <c r="J300" s="43">
        <v>0.02</v>
      </c>
      <c r="K300" s="24">
        <f t="shared" si="271"/>
        <v>32</v>
      </c>
      <c r="L300" s="44">
        <f t="shared" si="272"/>
        <v>0.13200000000000001</v>
      </c>
      <c r="M300" s="27">
        <f t="shared" si="273"/>
        <v>4.2240000000000002</v>
      </c>
      <c r="N300" s="27">
        <f t="shared" si="274"/>
        <v>17.096640000000001</v>
      </c>
      <c r="O300" s="76"/>
      <c r="P300" s="59"/>
      <c r="Q300" s="59"/>
      <c r="T300" s="61"/>
    </row>
    <row r="301" spans="1:20" s="60" customFormat="1" x14ac:dyDescent="0.3">
      <c r="A301" s="45" t="str">
        <f>IF(F301&lt;&gt;"",1+MAX($A$5:A300),"")</f>
        <v/>
      </c>
      <c r="B301" s="94"/>
      <c r="C301" s="38"/>
      <c r="D301" s="55"/>
      <c r="E301" s="56"/>
      <c r="F301" s="57"/>
      <c r="G301" s="58"/>
      <c r="H301" s="35"/>
      <c r="I301" s="35"/>
      <c r="J301" s="43"/>
      <c r="K301" s="24"/>
      <c r="L301" s="44"/>
      <c r="M301" s="27"/>
      <c r="N301" s="27"/>
      <c r="O301" s="76"/>
      <c r="P301" s="59"/>
      <c r="Q301" s="59"/>
      <c r="T301" s="61"/>
    </row>
    <row r="302" spans="1:20" s="60" customFormat="1" x14ac:dyDescent="0.3">
      <c r="A302" s="45" t="str">
        <f>IF(F302&lt;&gt;"",1+MAX($A$5:A301),"")</f>
        <v/>
      </c>
      <c r="B302" s="94"/>
      <c r="C302" s="86" t="s">
        <v>60</v>
      </c>
      <c r="D302" s="55"/>
      <c r="E302" s="56"/>
      <c r="F302" s="57"/>
      <c r="G302" s="58"/>
      <c r="H302" s="35"/>
      <c r="I302" s="35"/>
      <c r="J302" s="43"/>
      <c r="K302" s="24"/>
      <c r="L302" s="44"/>
      <c r="M302" s="27"/>
      <c r="N302" s="27"/>
      <c r="O302" s="76"/>
      <c r="P302" s="59"/>
      <c r="Q302" s="59"/>
      <c r="T302" s="61"/>
    </row>
    <row r="303" spans="1:20" s="60" customFormat="1" x14ac:dyDescent="0.3">
      <c r="A303" s="45">
        <f>IF(F303&lt;&gt;"",1+MAX($A$5:A302),"")</f>
        <v>148</v>
      </c>
      <c r="B303" s="94"/>
      <c r="C303" s="38" t="s">
        <v>231</v>
      </c>
      <c r="D303" s="55">
        <v>96.03</v>
      </c>
      <c r="E303" s="56">
        <v>0.1</v>
      </c>
      <c r="F303" s="57">
        <f>(1+E303)*D303</f>
        <v>105.63300000000001</v>
      </c>
      <c r="G303" s="58" t="s">
        <v>4</v>
      </c>
      <c r="H303" s="35">
        <v>4.1216000000000008</v>
      </c>
      <c r="I303" s="35">
        <f t="shared" ref="I303:I306" si="275">H303*F303</f>
        <v>435.37697280000015</v>
      </c>
      <c r="J303" s="43">
        <v>0.04</v>
      </c>
      <c r="K303" s="24">
        <f t="shared" ref="K303:K306" si="276">$N$170</f>
        <v>32</v>
      </c>
      <c r="L303" s="44">
        <f t="shared" ref="L303:L306" si="277">J303*F303</f>
        <v>4.2253200000000009</v>
      </c>
      <c r="M303" s="27">
        <f t="shared" ref="M303:M306" si="278">L303*K303</f>
        <v>135.21024000000003</v>
      </c>
      <c r="N303" s="27">
        <f t="shared" ref="N303:N306" si="279">M303+I303</f>
        <v>570.5872128000002</v>
      </c>
      <c r="O303" s="76"/>
      <c r="P303" s="59"/>
      <c r="Q303" s="59"/>
      <c r="T303" s="61"/>
    </row>
    <row r="304" spans="1:20" s="60" customFormat="1" x14ac:dyDescent="0.3">
      <c r="A304" s="45">
        <f>IF(F304&lt;&gt;"",1+MAX($A$5:A303),"")</f>
        <v>149</v>
      </c>
      <c r="B304" s="94"/>
      <c r="C304" s="38" t="s">
        <v>230</v>
      </c>
      <c r="D304" s="55">
        <v>41.61</v>
      </c>
      <c r="E304" s="56">
        <v>0.1</v>
      </c>
      <c r="F304" s="57">
        <f>(1+E304)*D304</f>
        <v>45.771000000000001</v>
      </c>
      <c r="G304" s="58" t="s">
        <v>4</v>
      </c>
      <c r="H304" s="35">
        <v>5.8880000000000008</v>
      </c>
      <c r="I304" s="35">
        <f t="shared" si="275"/>
        <v>269.49964800000004</v>
      </c>
      <c r="J304" s="43">
        <v>0.04</v>
      </c>
      <c r="K304" s="24">
        <f t="shared" si="276"/>
        <v>32</v>
      </c>
      <c r="L304" s="44">
        <f t="shared" si="277"/>
        <v>1.83084</v>
      </c>
      <c r="M304" s="27">
        <f t="shared" si="278"/>
        <v>58.586880000000001</v>
      </c>
      <c r="N304" s="27">
        <f t="shared" si="279"/>
        <v>328.08652800000004</v>
      </c>
      <c r="O304" s="76"/>
      <c r="P304" s="59"/>
      <c r="Q304" s="59"/>
      <c r="T304" s="61"/>
    </row>
    <row r="305" spans="1:20" s="60" customFormat="1" x14ac:dyDescent="0.3">
      <c r="A305" s="45">
        <f>IF(F305&lt;&gt;"",1+MAX($A$5:A304),"")</f>
        <v>150</v>
      </c>
      <c r="B305" s="94"/>
      <c r="C305" s="38" t="s">
        <v>229</v>
      </c>
      <c r="D305" s="55">
        <v>279.7</v>
      </c>
      <c r="E305" s="56">
        <v>0.1</v>
      </c>
      <c r="F305" s="57">
        <f>(1+E305)*D305</f>
        <v>307.67</v>
      </c>
      <c r="G305" s="58" t="s">
        <v>4</v>
      </c>
      <c r="H305" s="35">
        <v>2.9440000000000004</v>
      </c>
      <c r="I305" s="35">
        <f t="shared" si="275"/>
        <v>905.78048000000013</v>
      </c>
      <c r="J305" s="43">
        <v>0.02</v>
      </c>
      <c r="K305" s="24">
        <f t="shared" si="276"/>
        <v>32</v>
      </c>
      <c r="L305" s="44">
        <f t="shared" si="277"/>
        <v>6.1534000000000004</v>
      </c>
      <c r="M305" s="27">
        <f t="shared" si="278"/>
        <v>196.90880000000001</v>
      </c>
      <c r="N305" s="27">
        <f t="shared" si="279"/>
        <v>1102.6892800000001</v>
      </c>
      <c r="O305" s="76"/>
      <c r="P305" s="59"/>
      <c r="Q305" s="59"/>
      <c r="T305" s="61"/>
    </row>
    <row r="306" spans="1:20" s="60" customFormat="1" x14ac:dyDescent="0.3">
      <c r="A306" s="45">
        <f>IF(F306&lt;&gt;"",1+MAX($A$5:A305),"")</f>
        <v>151</v>
      </c>
      <c r="B306" s="94"/>
      <c r="C306" s="38" t="s">
        <v>59</v>
      </c>
      <c r="D306" s="55">
        <v>501.33333333333337</v>
      </c>
      <c r="E306" s="56">
        <v>0.1</v>
      </c>
      <c r="F306" s="57">
        <f>(1+E306)*D306</f>
        <v>551.4666666666667</v>
      </c>
      <c r="G306" s="58" t="s">
        <v>4</v>
      </c>
      <c r="H306" s="35">
        <v>0.93104000000000009</v>
      </c>
      <c r="I306" s="35">
        <f t="shared" si="275"/>
        <v>513.43752533333338</v>
      </c>
      <c r="J306" s="43">
        <v>8.8999999999999999E-3</v>
      </c>
      <c r="K306" s="24">
        <f t="shared" si="276"/>
        <v>32</v>
      </c>
      <c r="L306" s="44">
        <f t="shared" si="277"/>
        <v>4.9080533333333332</v>
      </c>
      <c r="M306" s="27">
        <f t="shared" si="278"/>
        <v>157.05770666666666</v>
      </c>
      <c r="N306" s="27">
        <f t="shared" si="279"/>
        <v>670.49523199999999</v>
      </c>
      <c r="O306" s="76"/>
      <c r="P306" s="59"/>
      <c r="Q306" s="59"/>
      <c r="T306" s="61"/>
    </row>
    <row r="307" spans="1:20" s="60" customFormat="1" x14ac:dyDescent="0.3">
      <c r="A307" s="45" t="str">
        <f>IF(F307&lt;&gt;"",1+MAX($A$5:A306),"")</f>
        <v/>
      </c>
      <c r="B307" s="94"/>
      <c r="C307" s="38"/>
      <c r="D307" s="55"/>
      <c r="E307" s="56"/>
      <c r="F307" s="57"/>
      <c r="G307" s="58"/>
      <c r="H307" s="35"/>
      <c r="I307" s="35"/>
      <c r="J307" s="43"/>
      <c r="K307" s="24"/>
      <c r="L307" s="44"/>
      <c r="M307" s="27"/>
      <c r="N307" s="27"/>
      <c r="O307" s="76"/>
      <c r="P307" s="59"/>
      <c r="Q307" s="59"/>
      <c r="T307" s="61"/>
    </row>
    <row r="308" spans="1:20" s="60" customFormat="1" x14ac:dyDescent="0.3">
      <c r="A308" s="45" t="str">
        <f>IF(F308&lt;&gt;"",1+MAX($A$5:A307),"")</f>
        <v/>
      </c>
      <c r="B308" s="94"/>
      <c r="C308" s="86" t="s">
        <v>228</v>
      </c>
      <c r="D308" s="55"/>
      <c r="E308" s="56"/>
      <c r="F308" s="57"/>
      <c r="G308" s="58"/>
      <c r="H308" s="35"/>
      <c r="I308" s="35"/>
      <c r="J308" s="43"/>
      <c r="K308" s="24"/>
      <c r="L308" s="44"/>
      <c r="M308" s="27"/>
      <c r="N308" s="27"/>
      <c r="O308" s="76"/>
      <c r="P308" s="59"/>
      <c r="Q308" s="59"/>
      <c r="T308" s="61"/>
    </row>
    <row r="309" spans="1:20" s="60" customFormat="1" x14ac:dyDescent="0.3">
      <c r="A309" s="45">
        <f>IF(F309&lt;&gt;"",1+MAX($A$5:A308),"")</f>
        <v>152</v>
      </c>
      <c r="B309" s="94"/>
      <c r="C309" s="38" t="s">
        <v>227</v>
      </c>
      <c r="D309" s="55">
        <v>91.6</v>
      </c>
      <c r="E309" s="56">
        <v>0.1</v>
      </c>
      <c r="F309" s="57">
        <f>(1+E309)*D309</f>
        <v>100.76</v>
      </c>
      <c r="G309" s="58" t="s">
        <v>5</v>
      </c>
      <c r="H309" s="35">
        <v>11.3436</v>
      </c>
      <c r="I309" s="35">
        <f t="shared" ref="I309:I317" si="280">H309*F309</f>
        <v>1142.9811360000001</v>
      </c>
      <c r="J309" s="43">
        <v>0.08</v>
      </c>
      <c r="K309" s="24">
        <f t="shared" ref="K309:K317" si="281">$N$170</f>
        <v>32</v>
      </c>
      <c r="L309" s="44">
        <f t="shared" ref="L309:L317" si="282">J309*F309</f>
        <v>8.0608000000000004</v>
      </c>
      <c r="M309" s="27">
        <f t="shared" ref="M309:M317" si="283">L309*K309</f>
        <v>257.94560000000001</v>
      </c>
      <c r="N309" s="27">
        <f t="shared" ref="N309:N317" si="284">M309+I309</f>
        <v>1400.9267360000001</v>
      </c>
      <c r="O309" s="76"/>
      <c r="P309" s="59"/>
      <c r="Q309" s="59"/>
      <c r="T309" s="61"/>
    </row>
    <row r="310" spans="1:20" s="60" customFormat="1" x14ac:dyDescent="0.3">
      <c r="A310" s="45">
        <f>IF(F310&lt;&gt;"",1+MAX($A$5:A309),"")</f>
        <v>153</v>
      </c>
      <c r="B310" s="94"/>
      <c r="C310" s="38" t="s">
        <v>226</v>
      </c>
      <c r="D310" s="55">
        <v>194</v>
      </c>
      <c r="E310" s="56">
        <v>0.1</v>
      </c>
      <c r="F310" s="57">
        <f>(1+E310)*D310</f>
        <v>213.4</v>
      </c>
      <c r="G310" s="58" t="s">
        <v>4</v>
      </c>
      <c r="H310" s="35">
        <v>1.9504000000000001</v>
      </c>
      <c r="I310" s="35">
        <f t="shared" si="280"/>
        <v>416.21536000000003</v>
      </c>
      <c r="J310" s="43">
        <v>0.02</v>
      </c>
      <c r="K310" s="24">
        <f t="shared" si="281"/>
        <v>32</v>
      </c>
      <c r="L310" s="44">
        <f t="shared" si="282"/>
        <v>4.2679999999999998</v>
      </c>
      <c r="M310" s="27">
        <f t="shared" si="283"/>
        <v>136.57599999999999</v>
      </c>
      <c r="N310" s="27">
        <f t="shared" si="284"/>
        <v>552.79136000000005</v>
      </c>
      <c r="O310" s="76"/>
      <c r="P310" s="59"/>
      <c r="Q310" s="59"/>
      <c r="T310" s="61"/>
    </row>
    <row r="311" spans="1:20" s="60" customFormat="1" x14ac:dyDescent="0.3">
      <c r="A311" s="45">
        <f>IF(F311&lt;&gt;"",1+MAX($A$5:A310),"")</f>
        <v>154</v>
      </c>
      <c r="B311" s="94"/>
      <c r="C311" s="38" t="s">
        <v>225</v>
      </c>
      <c r="D311" s="55">
        <v>71.099999999999994</v>
      </c>
      <c r="E311" s="56">
        <v>0.1</v>
      </c>
      <c r="F311" s="57">
        <f>(1+E311)*D311</f>
        <v>78.209999999999994</v>
      </c>
      <c r="G311" s="58" t="s">
        <v>4</v>
      </c>
      <c r="H311" s="35">
        <v>1.9504000000000001</v>
      </c>
      <c r="I311" s="35">
        <f t="shared" si="280"/>
        <v>152.540784</v>
      </c>
      <c r="J311" s="43">
        <v>0.02</v>
      </c>
      <c r="K311" s="24">
        <f t="shared" si="281"/>
        <v>32</v>
      </c>
      <c r="L311" s="44">
        <f t="shared" si="282"/>
        <v>1.5641999999999998</v>
      </c>
      <c r="M311" s="27">
        <f t="shared" si="283"/>
        <v>50.054399999999994</v>
      </c>
      <c r="N311" s="27">
        <f t="shared" si="284"/>
        <v>202.59518399999999</v>
      </c>
      <c r="O311" s="76"/>
      <c r="P311" s="59"/>
      <c r="Q311" s="59"/>
      <c r="T311" s="61"/>
    </row>
    <row r="312" spans="1:20" s="60" customFormat="1" x14ac:dyDescent="0.3">
      <c r="A312" s="45">
        <f>IF(F312&lt;&gt;"",1+MAX($A$5:A311),"")</f>
        <v>155</v>
      </c>
      <c r="B312" s="94"/>
      <c r="C312" s="38" t="s">
        <v>224</v>
      </c>
      <c r="D312" s="55">
        <v>71.099999999999994</v>
      </c>
      <c r="E312" s="56">
        <v>0.1</v>
      </c>
      <c r="F312" s="57">
        <f>(1+E312)*D312</f>
        <v>78.209999999999994</v>
      </c>
      <c r="G312" s="58" t="s">
        <v>4</v>
      </c>
      <c r="H312" s="35">
        <v>2.2540000000000004</v>
      </c>
      <c r="I312" s="35">
        <f t="shared" si="280"/>
        <v>176.28534000000002</v>
      </c>
      <c r="J312" s="43">
        <v>0.03</v>
      </c>
      <c r="K312" s="24">
        <f t="shared" si="281"/>
        <v>32</v>
      </c>
      <c r="L312" s="44">
        <f t="shared" si="282"/>
        <v>2.3462999999999998</v>
      </c>
      <c r="M312" s="27">
        <f t="shared" si="283"/>
        <v>75.081599999999995</v>
      </c>
      <c r="N312" s="27">
        <f t="shared" si="284"/>
        <v>251.36694</v>
      </c>
      <c r="O312" s="76"/>
      <c r="P312" s="59"/>
      <c r="Q312" s="59"/>
      <c r="T312" s="61"/>
    </row>
    <row r="313" spans="1:20" s="60" customFormat="1" x14ac:dyDescent="0.3">
      <c r="A313" s="45">
        <f>IF(F313&lt;&gt;"",1+MAX($A$5:A312),"")</f>
        <v>156</v>
      </c>
      <c r="B313" s="94"/>
      <c r="C313" s="38" t="s">
        <v>84</v>
      </c>
      <c r="D313" s="55">
        <v>352</v>
      </c>
      <c r="E313" s="56">
        <v>0.1</v>
      </c>
      <c r="F313" s="57">
        <f>(1+E313)*D313</f>
        <v>387.20000000000005</v>
      </c>
      <c r="G313" s="58" t="s">
        <v>5</v>
      </c>
      <c r="H313" s="35">
        <v>6.2560000000000002</v>
      </c>
      <c r="I313" s="35">
        <f t="shared" si="280"/>
        <v>2422.3232000000003</v>
      </c>
      <c r="J313" s="43">
        <v>0.03</v>
      </c>
      <c r="K313" s="24">
        <f t="shared" si="281"/>
        <v>32</v>
      </c>
      <c r="L313" s="44">
        <f t="shared" si="282"/>
        <v>11.616000000000001</v>
      </c>
      <c r="M313" s="27">
        <f t="shared" si="283"/>
        <v>371.71200000000005</v>
      </c>
      <c r="N313" s="27">
        <f t="shared" si="284"/>
        <v>2794.0352000000003</v>
      </c>
      <c r="O313" s="76"/>
      <c r="P313" s="59"/>
      <c r="Q313" s="59"/>
      <c r="T313" s="61"/>
    </row>
    <row r="314" spans="1:20" s="60" customFormat="1" x14ac:dyDescent="0.3">
      <c r="A314" s="45">
        <f>IF(F314&lt;&gt;"",1+MAX($A$5:A313),"")</f>
        <v>157</v>
      </c>
      <c r="B314" s="94"/>
      <c r="C314" s="38" t="s">
        <v>223</v>
      </c>
      <c r="D314" s="55">
        <v>6787</v>
      </c>
      <c r="E314" s="56">
        <v>0.1</v>
      </c>
      <c r="F314" s="57">
        <f>(1+E314)*D314</f>
        <v>7465.7000000000007</v>
      </c>
      <c r="G314" s="58" t="s">
        <v>5</v>
      </c>
      <c r="H314" s="35">
        <v>2.1528</v>
      </c>
      <c r="I314" s="35">
        <f t="shared" si="280"/>
        <v>16072.158960000002</v>
      </c>
      <c r="J314" s="43">
        <v>1.7299999999999999E-2</v>
      </c>
      <c r="K314" s="24">
        <f t="shared" si="281"/>
        <v>32</v>
      </c>
      <c r="L314" s="44">
        <f t="shared" si="282"/>
        <v>129.15661</v>
      </c>
      <c r="M314" s="27">
        <f t="shared" si="283"/>
        <v>4133.01152</v>
      </c>
      <c r="N314" s="27">
        <f t="shared" si="284"/>
        <v>20205.170480000001</v>
      </c>
      <c r="O314" s="76"/>
      <c r="P314" s="59"/>
      <c r="Q314" s="59"/>
      <c r="T314" s="61"/>
    </row>
    <row r="315" spans="1:20" s="60" customFormat="1" x14ac:dyDescent="0.3">
      <c r="A315" s="45">
        <f>IF(F315&lt;&gt;"",1+MAX($A$5:A314),"")</f>
        <v>158</v>
      </c>
      <c r="B315" s="94"/>
      <c r="C315" s="38" t="s">
        <v>222</v>
      </c>
      <c r="D315" s="55">
        <v>194.17</v>
      </c>
      <c r="E315" s="56">
        <v>0.1</v>
      </c>
      <c r="F315" s="57">
        <f>(1+E315)*D315</f>
        <v>213.58700000000002</v>
      </c>
      <c r="G315" s="58" t="s">
        <v>4</v>
      </c>
      <c r="H315" s="35">
        <v>1.288</v>
      </c>
      <c r="I315" s="35">
        <f t="shared" si="280"/>
        <v>275.10005600000005</v>
      </c>
      <c r="J315" s="43">
        <v>0.02</v>
      </c>
      <c r="K315" s="24">
        <f t="shared" si="281"/>
        <v>32</v>
      </c>
      <c r="L315" s="44">
        <f t="shared" si="282"/>
        <v>4.2717400000000003</v>
      </c>
      <c r="M315" s="27">
        <f t="shared" si="283"/>
        <v>136.69568000000001</v>
      </c>
      <c r="N315" s="27">
        <f t="shared" si="284"/>
        <v>411.79573600000003</v>
      </c>
      <c r="O315" s="76"/>
      <c r="P315" s="59"/>
      <c r="Q315" s="59"/>
      <c r="T315" s="61"/>
    </row>
    <row r="316" spans="1:20" s="60" customFormat="1" x14ac:dyDescent="0.3">
      <c r="A316" s="45">
        <f>IF(F316&lt;&gt;"",1+MAX($A$5:A315),"")</f>
        <v>159</v>
      </c>
      <c r="B316" s="94"/>
      <c r="C316" s="38" t="s">
        <v>221</v>
      </c>
      <c r="D316" s="55">
        <v>140.66999999999999</v>
      </c>
      <c r="E316" s="56">
        <v>0.1</v>
      </c>
      <c r="F316" s="57">
        <f>(1+E316)*D316</f>
        <v>154.73699999999999</v>
      </c>
      <c r="G316" s="58" t="s">
        <v>4</v>
      </c>
      <c r="H316" s="35">
        <v>1.288</v>
      </c>
      <c r="I316" s="35">
        <f t="shared" si="280"/>
        <v>199.301256</v>
      </c>
      <c r="J316" s="43">
        <v>0.02</v>
      </c>
      <c r="K316" s="24">
        <f t="shared" si="281"/>
        <v>32</v>
      </c>
      <c r="L316" s="44">
        <f t="shared" si="282"/>
        <v>3.0947399999999998</v>
      </c>
      <c r="M316" s="27">
        <f t="shared" si="283"/>
        <v>99.031679999999994</v>
      </c>
      <c r="N316" s="27">
        <f t="shared" si="284"/>
        <v>298.33293600000002</v>
      </c>
      <c r="O316" s="76"/>
      <c r="P316" s="59"/>
      <c r="Q316" s="59"/>
      <c r="T316" s="61"/>
    </row>
    <row r="317" spans="1:20" s="60" customFormat="1" x14ac:dyDescent="0.3">
      <c r="A317" s="45">
        <f>IF(F317&lt;&gt;"",1+MAX($A$5:A316),"")</f>
        <v>160</v>
      </c>
      <c r="B317" s="94"/>
      <c r="C317" s="38" t="s">
        <v>220</v>
      </c>
      <c r="D317" s="55">
        <v>93</v>
      </c>
      <c r="E317" s="56">
        <v>0.1</v>
      </c>
      <c r="F317" s="57">
        <f>(1+E317)*D317</f>
        <v>102.30000000000001</v>
      </c>
      <c r="G317" s="58" t="s">
        <v>5</v>
      </c>
      <c r="H317" s="35">
        <v>21.527999999999999</v>
      </c>
      <c r="I317" s="35">
        <f t="shared" si="280"/>
        <v>2202.3144000000002</v>
      </c>
      <c r="J317" s="43">
        <v>0.12</v>
      </c>
      <c r="K317" s="24">
        <f t="shared" si="281"/>
        <v>32</v>
      </c>
      <c r="L317" s="44">
        <f t="shared" si="282"/>
        <v>12.276000000000002</v>
      </c>
      <c r="M317" s="27">
        <f t="shared" si="283"/>
        <v>392.83200000000005</v>
      </c>
      <c r="N317" s="27">
        <f t="shared" si="284"/>
        <v>2595.1464000000001</v>
      </c>
      <c r="O317" s="76"/>
      <c r="P317" s="59"/>
      <c r="Q317" s="59"/>
      <c r="T317" s="61"/>
    </row>
    <row r="318" spans="1:20" s="60" customFormat="1" x14ac:dyDescent="0.3">
      <c r="A318" s="45" t="str">
        <f>IF(F318&lt;&gt;"",1+MAX($A$5:A317),"")</f>
        <v/>
      </c>
      <c r="B318" s="94"/>
      <c r="C318" s="38"/>
      <c r="D318" s="55"/>
      <c r="E318" s="56"/>
      <c r="F318" s="57"/>
      <c r="G318" s="58"/>
      <c r="H318" s="35"/>
      <c r="I318" s="35"/>
      <c r="J318" s="43"/>
      <c r="K318" s="24"/>
      <c r="L318" s="44"/>
      <c r="M318" s="27"/>
      <c r="N318" s="27"/>
      <c r="O318" s="76"/>
      <c r="P318" s="59"/>
      <c r="Q318" s="59"/>
      <c r="T318" s="61"/>
    </row>
    <row r="319" spans="1:20" s="60" customFormat="1" x14ac:dyDescent="0.3">
      <c r="A319" s="45" t="str">
        <f>IF(F319&lt;&gt;"",1+MAX($A$5:A318),"")</f>
        <v/>
      </c>
      <c r="B319" s="94"/>
      <c r="C319" s="86" t="s">
        <v>219</v>
      </c>
      <c r="D319" s="55"/>
      <c r="E319" s="56"/>
      <c r="F319" s="57"/>
      <c r="G319" s="58"/>
      <c r="H319" s="35"/>
      <c r="I319" s="35"/>
      <c r="J319" s="43"/>
      <c r="K319" s="24"/>
      <c r="L319" s="44"/>
      <c r="M319" s="27"/>
      <c r="N319" s="27"/>
      <c r="O319" s="76"/>
      <c r="P319" s="59"/>
      <c r="Q319" s="59"/>
      <c r="T319" s="61"/>
    </row>
    <row r="320" spans="1:20" s="60" customFormat="1" x14ac:dyDescent="0.3">
      <c r="A320" s="45">
        <f>IF(F320&lt;&gt;"",1+MAX($A$5:A319),"")</f>
        <v>161</v>
      </c>
      <c r="B320" s="94"/>
      <c r="C320" s="38" t="s">
        <v>218</v>
      </c>
      <c r="D320" s="55">
        <v>420</v>
      </c>
      <c r="E320" s="56">
        <v>0.1</v>
      </c>
      <c r="F320" s="57">
        <f>(1+E320)*D320</f>
        <v>462.00000000000006</v>
      </c>
      <c r="G320" s="58" t="s">
        <v>5</v>
      </c>
      <c r="H320" s="35">
        <v>5.0140000000000002</v>
      </c>
      <c r="I320" s="35">
        <f t="shared" ref="I320" si="285">H320*F320</f>
        <v>2316.4680000000003</v>
      </c>
      <c r="J320" s="43">
        <v>0.05</v>
      </c>
      <c r="K320" s="24">
        <f t="shared" ref="K320" si="286">$N$170</f>
        <v>32</v>
      </c>
      <c r="L320" s="44">
        <f t="shared" ref="L320" si="287">J320*F320</f>
        <v>23.100000000000005</v>
      </c>
      <c r="M320" s="27">
        <f t="shared" ref="M320" si="288">L320*K320</f>
        <v>739.20000000000016</v>
      </c>
      <c r="N320" s="27">
        <f t="shared" ref="N320" si="289">M320+I320</f>
        <v>3055.6680000000006</v>
      </c>
      <c r="O320" s="76"/>
      <c r="P320" s="59"/>
      <c r="Q320" s="59"/>
      <c r="T320" s="61"/>
    </row>
    <row r="321" spans="1:20" s="60" customFormat="1" x14ac:dyDescent="0.3">
      <c r="A321" s="45" t="str">
        <f>IF(F321&lt;&gt;"",1+MAX($A$5:A320),"")</f>
        <v/>
      </c>
      <c r="B321" s="94"/>
      <c r="C321" s="38"/>
      <c r="D321" s="55"/>
      <c r="E321" s="56"/>
      <c r="F321" s="57"/>
      <c r="G321" s="58"/>
      <c r="H321" s="35"/>
      <c r="I321" s="35"/>
      <c r="J321" s="43"/>
      <c r="K321" s="24"/>
      <c r="L321" s="44"/>
      <c r="M321" s="27"/>
      <c r="N321" s="27"/>
      <c r="O321" s="76"/>
      <c r="P321" s="59"/>
      <c r="Q321" s="59"/>
      <c r="T321" s="61"/>
    </row>
    <row r="322" spans="1:20" s="60" customFormat="1" x14ac:dyDescent="0.3">
      <c r="A322" s="45" t="str">
        <f>IF(F322&lt;&gt;"",1+MAX($A$5:A321),"")</f>
        <v/>
      </c>
      <c r="B322" s="94"/>
      <c r="C322" s="86" t="s">
        <v>217</v>
      </c>
      <c r="D322" s="55"/>
      <c r="E322" s="56"/>
      <c r="F322" s="57"/>
      <c r="G322" s="58"/>
      <c r="H322" s="35"/>
      <c r="I322" s="35"/>
      <c r="J322" s="43"/>
      <c r="K322" s="24"/>
      <c r="L322" s="44"/>
      <c r="M322" s="27"/>
      <c r="N322" s="27"/>
      <c r="O322" s="76"/>
      <c r="P322" s="59"/>
      <c r="Q322" s="59"/>
      <c r="T322" s="61"/>
    </row>
    <row r="323" spans="1:20" s="60" customFormat="1" x14ac:dyDescent="0.3">
      <c r="A323" s="45">
        <f>IF(F323&lt;&gt;"",1+MAX($A$5:A322),"")</f>
        <v>162</v>
      </c>
      <c r="B323" s="94"/>
      <c r="C323" s="38" t="s">
        <v>216</v>
      </c>
      <c r="D323" s="55">
        <f>10040+240</f>
        <v>10280</v>
      </c>
      <c r="E323" s="56">
        <v>0.1</v>
      </c>
      <c r="F323" s="57">
        <f>(1+E323)*D323</f>
        <v>11308.000000000002</v>
      </c>
      <c r="G323" s="58" t="s">
        <v>5</v>
      </c>
      <c r="H323" s="35">
        <v>0.81880000000000008</v>
      </c>
      <c r="I323" s="35">
        <f t="shared" ref="I323" si="290">H323*F323</f>
        <v>9258.9904000000024</v>
      </c>
      <c r="J323" s="43">
        <v>1.4555E-2</v>
      </c>
      <c r="K323" s="24">
        <f t="shared" ref="K323" si="291">$N$170</f>
        <v>32</v>
      </c>
      <c r="L323" s="44">
        <f t="shared" ref="L323" si="292">J323*F323</f>
        <v>164.58794000000003</v>
      </c>
      <c r="M323" s="27">
        <f t="shared" ref="M323" si="293">L323*K323</f>
        <v>5266.814080000001</v>
      </c>
      <c r="N323" s="27">
        <f t="shared" ref="N323" si="294">M323+I323</f>
        <v>14525.804480000003</v>
      </c>
      <c r="O323" s="76"/>
      <c r="P323" s="59"/>
      <c r="Q323" s="59"/>
      <c r="T323" s="61"/>
    </row>
    <row r="324" spans="1:20" s="60" customFormat="1" x14ac:dyDescent="0.3">
      <c r="A324" s="45" t="str">
        <f>IF(F324&lt;&gt;"",1+MAX($A$5:A323),"")</f>
        <v/>
      </c>
      <c r="B324" s="94"/>
      <c r="C324" s="38"/>
      <c r="D324" s="55"/>
      <c r="E324" s="56"/>
      <c r="F324" s="57"/>
      <c r="G324" s="58"/>
      <c r="H324" s="35"/>
      <c r="I324" s="35"/>
      <c r="J324" s="43"/>
      <c r="K324" s="24"/>
      <c r="L324" s="44"/>
      <c r="M324" s="27"/>
      <c r="N324" s="27"/>
      <c r="O324" s="76"/>
      <c r="P324" s="59"/>
      <c r="Q324" s="59"/>
      <c r="T324" s="61"/>
    </row>
    <row r="325" spans="1:20" s="60" customFormat="1" x14ac:dyDescent="0.3">
      <c r="A325" s="45" t="str">
        <f>IF(F325&lt;&gt;"",1+MAX($A$5:A324),"")</f>
        <v/>
      </c>
      <c r="B325" s="94"/>
      <c r="C325" s="86" t="s">
        <v>58</v>
      </c>
      <c r="D325" s="55"/>
      <c r="E325" s="56"/>
      <c r="F325" s="57"/>
      <c r="G325" s="58"/>
      <c r="H325" s="35"/>
      <c r="I325" s="35"/>
      <c r="J325" s="43"/>
      <c r="K325" s="24"/>
      <c r="L325" s="44"/>
      <c r="M325" s="27"/>
      <c r="N325" s="27"/>
      <c r="O325" s="76"/>
      <c r="P325" s="59"/>
      <c r="Q325" s="59"/>
      <c r="T325" s="61"/>
    </row>
    <row r="326" spans="1:20" s="60" customFormat="1" x14ac:dyDescent="0.3">
      <c r="A326" s="45">
        <f>IF(F326&lt;&gt;"",1+MAX($A$5:A325),"")</f>
        <v>163</v>
      </c>
      <c r="B326" s="94"/>
      <c r="C326" s="38" t="s">
        <v>57</v>
      </c>
      <c r="D326" s="55">
        <v>501.33333333333337</v>
      </c>
      <c r="E326" s="56">
        <v>0.1</v>
      </c>
      <c r="F326" s="57">
        <f>(1+E326)*D326</f>
        <v>551.4666666666667</v>
      </c>
      <c r="G326" s="58" t="s">
        <v>4</v>
      </c>
      <c r="H326" s="35">
        <v>0.45642181824000005</v>
      </c>
      <c r="I326" s="35">
        <f t="shared" ref="I326" si="295">H326*F326</f>
        <v>251.70141869875204</v>
      </c>
      <c r="J326" s="43">
        <v>1.512E-2</v>
      </c>
      <c r="K326" s="24">
        <f t="shared" ref="K326:K335" si="296">$N$170</f>
        <v>32</v>
      </c>
      <c r="L326" s="44">
        <f t="shared" ref="L326:L334" si="297">J326*F326</f>
        <v>8.3381760000000007</v>
      </c>
      <c r="M326" s="27">
        <f t="shared" ref="M326:M334" si="298">L326*K326</f>
        <v>266.82163200000002</v>
      </c>
      <c r="N326" s="27">
        <f t="shared" ref="N326:N334" si="299">M326+I326</f>
        <v>518.52305069875206</v>
      </c>
      <c r="O326" s="76"/>
      <c r="P326" s="59"/>
      <c r="Q326" s="59"/>
      <c r="T326" s="61"/>
    </row>
    <row r="327" spans="1:20" s="60" customFormat="1" x14ac:dyDescent="0.3">
      <c r="A327" s="45">
        <f>IF(F327&lt;&gt;"",1+MAX($A$5:A326),"")</f>
        <v>164</v>
      </c>
      <c r="B327" s="94"/>
      <c r="C327" s="38" t="s">
        <v>215</v>
      </c>
      <c r="D327" s="55">
        <v>3</v>
      </c>
      <c r="E327" s="56">
        <v>0</v>
      </c>
      <c r="F327" s="57">
        <f>(1+E327)*D327</f>
        <v>3</v>
      </c>
      <c r="G327" s="58" t="s">
        <v>3</v>
      </c>
      <c r="H327" s="35">
        <v>31.740000000000002</v>
      </c>
      <c r="I327" s="35">
        <f t="shared" ref="I326:I334" si="300">H327*F327</f>
        <v>95.22</v>
      </c>
      <c r="J327" s="43">
        <v>0.4</v>
      </c>
      <c r="K327" s="24">
        <f t="shared" si="296"/>
        <v>32</v>
      </c>
      <c r="L327" s="44">
        <f t="shared" si="297"/>
        <v>1.2000000000000002</v>
      </c>
      <c r="M327" s="27">
        <f t="shared" si="298"/>
        <v>38.400000000000006</v>
      </c>
      <c r="N327" s="27">
        <f t="shared" si="299"/>
        <v>133.62</v>
      </c>
      <c r="O327" s="76"/>
      <c r="P327" s="59"/>
      <c r="Q327" s="59"/>
      <c r="T327" s="61"/>
    </row>
    <row r="328" spans="1:20" s="60" customFormat="1" x14ac:dyDescent="0.3">
      <c r="A328" s="45">
        <f>IF(F328&lt;&gt;"",1+MAX($A$5:A327),"")</f>
        <v>165</v>
      </c>
      <c r="B328" s="94"/>
      <c r="C328" s="38" t="s">
        <v>214</v>
      </c>
      <c r="D328" s="55">
        <v>2</v>
      </c>
      <c r="E328" s="56">
        <v>0</v>
      </c>
      <c r="F328" s="57">
        <f>(1+E328)*D328</f>
        <v>2</v>
      </c>
      <c r="G328" s="58" t="s">
        <v>3</v>
      </c>
      <c r="H328" s="35">
        <v>31.740000000000002</v>
      </c>
      <c r="I328" s="35">
        <f t="shared" si="300"/>
        <v>63.480000000000004</v>
      </c>
      <c r="J328" s="43">
        <v>0.4</v>
      </c>
      <c r="K328" s="24">
        <f t="shared" si="296"/>
        <v>32</v>
      </c>
      <c r="L328" s="44">
        <f t="shared" si="297"/>
        <v>0.8</v>
      </c>
      <c r="M328" s="27">
        <f t="shared" si="298"/>
        <v>25.6</v>
      </c>
      <c r="N328" s="27">
        <f t="shared" si="299"/>
        <v>89.080000000000013</v>
      </c>
      <c r="O328" s="76"/>
      <c r="P328" s="59"/>
      <c r="Q328" s="59"/>
      <c r="T328" s="61"/>
    </row>
    <row r="329" spans="1:20" s="60" customFormat="1" x14ac:dyDescent="0.3">
      <c r="A329" s="45">
        <f>IF(F329&lt;&gt;"",1+MAX($A$5:A328),"")</f>
        <v>166</v>
      </c>
      <c r="B329" s="94"/>
      <c r="C329" s="38" t="s">
        <v>213</v>
      </c>
      <c r="D329" s="55">
        <v>2</v>
      </c>
      <c r="E329" s="56">
        <v>0</v>
      </c>
      <c r="F329" s="57">
        <f>(1+E329)*D329</f>
        <v>2</v>
      </c>
      <c r="G329" s="58" t="s">
        <v>3</v>
      </c>
      <c r="H329" s="35">
        <v>31.740000000000002</v>
      </c>
      <c r="I329" s="35">
        <f t="shared" si="300"/>
        <v>63.480000000000004</v>
      </c>
      <c r="J329" s="43">
        <v>0.4</v>
      </c>
      <c r="K329" s="24">
        <f t="shared" si="296"/>
        <v>32</v>
      </c>
      <c r="L329" s="44">
        <f t="shared" si="297"/>
        <v>0.8</v>
      </c>
      <c r="M329" s="27">
        <f t="shared" si="298"/>
        <v>25.6</v>
      </c>
      <c r="N329" s="27">
        <f t="shared" si="299"/>
        <v>89.080000000000013</v>
      </c>
      <c r="O329" s="76"/>
      <c r="P329" s="59"/>
      <c r="Q329" s="59"/>
      <c r="T329" s="61"/>
    </row>
    <row r="330" spans="1:20" s="60" customFormat="1" x14ac:dyDescent="0.3">
      <c r="A330" s="45">
        <f>IF(F330&lt;&gt;"",1+MAX($A$5:A329),"")</f>
        <v>167</v>
      </c>
      <c r="B330" s="94"/>
      <c r="C330" s="38" t="s">
        <v>212</v>
      </c>
      <c r="D330" s="55">
        <v>1</v>
      </c>
      <c r="E330" s="56">
        <v>0</v>
      </c>
      <c r="F330" s="57">
        <f>(1+E330)*D330</f>
        <v>1</v>
      </c>
      <c r="G330" s="58" t="s">
        <v>3</v>
      </c>
      <c r="H330" s="35">
        <v>42.964000000000006</v>
      </c>
      <c r="I330" s="35">
        <f t="shared" si="300"/>
        <v>42.964000000000006</v>
      </c>
      <c r="J330" s="43">
        <v>0.65</v>
      </c>
      <c r="K330" s="24">
        <f t="shared" si="296"/>
        <v>32</v>
      </c>
      <c r="L330" s="44">
        <f t="shared" si="297"/>
        <v>0.65</v>
      </c>
      <c r="M330" s="27">
        <f t="shared" si="298"/>
        <v>20.8</v>
      </c>
      <c r="N330" s="27">
        <f t="shared" si="299"/>
        <v>63.76400000000001</v>
      </c>
      <c r="O330" s="76"/>
      <c r="P330" s="59"/>
      <c r="Q330" s="59"/>
      <c r="T330" s="61"/>
    </row>
    <row r="331" spans="1:20" s="60" customFormat="1" x14ac:dyDescent="0.3">
      <c r="A331" s="45">
        <f>IF(F331&lt;&gt;"",1+MAX($A$5:A330),"")</f>
        <v>168</v>
      </c>
      <c r="B331" s="94"/>
      <c r="C331" s="38" t="s">
        <v>211</v>
      </c>
      <c r="D331" s="55">
        <v>1</v>
      </c>
      <c r="E331" s="56">
        <v>0</v>
      </c>
      <c r="F331" s="57">
        <f>(1+E331)*D331</f>
        <v>1</v>
      </c>
      <c r="G331" s="58" t="s">
        <v>3</v>
      </c>
      <c r="H331" s="35">
        <v>42.964000000000006</v>
      </c>
      <c r="I331" s="35">
        <f t="shared" si="300"/>
        <v>42.964000000000006</v>
      </c>
      <c r="J331" s="43">
        <v>0.65</v>
      </c>
      <c r="K331" s="24">
        <f t="shared" si="296"/>
        <v>32</v>
      </c>
      <c r="L331" s="44">
        <f t="shared" si="297"/>
        <v>0.65</v>
      </c>
      <c r="M331" s="27">
        <f t="shared" si="298"/>
        <v>20.8</v>
      </c>
      <c r="N331" s="27">
        <f t="shared" si="299"/>
        <v>63.76400000000001</v>
      </c>
      <c r="O331" s="76"/>
      <c r="P331" s="59"/>
      <c r="Q331" s="59"/>
      <c r="T331" s="61"/>
    </row>
    <row r="332" spans="1:20" s="60" customFormat="1" x14ac:dyDescent="0.3">
      <c r="A332" s="45">
        <f>IF(F332&lt;&gt;"",1+MAX($A$5:A331),"")</f>
        <v>169</v>
      </c>
      <c r="B332" s="94"/>
      <c r="C332" s="38" t="s">
        <v>210</v>
      </c>
      <c r="D332" s="55">
        <v>1</v>
      </c>
      <c r="E332" s="56">
        <v>0</v>
      </c>
      <c r="F332" s="57">
        <f>(1+E332)*D332</f>
        <v>1</v>
      </c>
      <c r="G332" s="58" t="s">
        <v>3</v>
      </c>
      <c r="H332" s="35">
        <v>36.800000000000004</v>
      </c>
      <c r="I332" s="35">
        <f t="shared" si="300"/>
        <v>36.800000000000004</v>
      </c>
      <c r="J332" s="43">
        <v>0.54</v>
      </c>
      <c r="K332" s="24">
        <f t="shared" si="296"/>
        <v>32</v>
      </c>
      <c r="L332" s="44">
        <f t="shared" si="297"/>
        <v>0.54</v>
      </c>
      <c r="M332" s="27">
        <f t="shared" si="298"/>
        <v>17.28</v>
      </c>
      <c r="N332" s="27">
        <f t="shared" si="299"/>
        <v>54.080000000000005</v>
      </c>
      <c r="O332" s="76"/>
      <c r="P332" s="59"/>
      <c r="Q332" s="59"/>
      <c r="T332" s="61"/>
    </row>
    <row r="333" spans="1:20" s="60" customFormat="1" x14ac:dyDescent="0.3">
      <c r="A333" s="45">
        <f>IF(F333&lt;&gt;"",1+MAX($A$5:A332),"")</f>
        <v>170</v>
      </c>
      <c r="B333" s="94"/>
      <c r="C333" s="38" t="s">
        <v>209</v>
      </c>
      <c r="D333" s="55">
        <v>1</v>
      </c>
      <c r="E333" s="56">
        <v>0</v>
      </c>
      <c r="F333" s="57">
        <f>(1+E333)*D333</f>
        <v>1</v>
      </c>
      <c r="G333" s="58" t="s">
        <v>3</v>
      </c>
      <c r="H333" s="35">
        <v>36.800000000000004</v>
      </c>
      <c r="I333" s="35">
        <f t="shared" si="300"/>
        <v>36.800000000000004</v>
      </c>
      <c r="J333" s="43">
        <v>0.54</v>
      </c>
      <c r="K333" s="24">
        <f t="shared" si="296"/>
        <v>32</v>
      </c>
      <c r="L333" s="44">
        <f t="shared" si="297"/>
        <v>0.54</v>
      </c>
      <c r="M333" s="27">
        <f t="shared" si="298"/>
        <v>17.28</v>
      </c>
      <c r="N333" s="27">
        <f t="shared" si="299"/>
        <v>54.080000000000005</v>
      </c>
      <c r="O333" s="76"/>
      <c r="P333" s="59"/>
      <c r="Q333" s="59"/>
      <c r="T333" s="61"/>
    </row>
    <row r="334" spans="1:20" s="60" customFormat="1" x14ac:dyDescent="0.3">
      <c r="A334" s="45">
        <f>IF(F334&lt;&gt;"",1+MAX($A$5:A333),"")</f>
        <v>171</v>
      </c>
      <c r="B334" s="94"/>
      <c r="C334" s="38" t="s">
        <v>208</v>
      </c>
      <c r="D334" s="55">
        <v>1</v>
      </c>
      <c r="E334" s="56">
        <v>0</v>
      </c>
      <c r="F334" s="57">
        <f>(1+E334)*D334</f>
        <v>1</v>
      </c>
      <c r="G334" s="58" t="s">
        <v>3</v>
      </c>
      <c r="H334" s="35">
        <v>121.44000000000001</v>
      </c>
      <c r="I334" s="35">
        <f t="shared" si="300"/>
        <v>121.44000000000001</v>
      </c>
      <c r="J334" s="43">
        <v>1</v>
      </c>
      <c r="K334" s="24">
        <f t="shared" si="296"/>
        <v>32</v>
      </c>
      <c r="L334" s="44">
        <f t="shared" si="297"/>
        <v>1</v>
      </c>
      <c r="M334" s="27">
        <f t="shared" si="298"/>
        <v>32</v>
      </c>
      <c r="N334" s="27">
        <f t="shared" si="299"/>
        <v>153.44</v>
      </c>
      <c r="O334" s="76"/>
      <c r="P334" s="59"/>
      <c r="Q334" s="59"/>
      <c r="T334" s="61"/>
    </row>
    <row r="335" spans="1:20" s="60" customFormat="1" x14ac:dyDescent="0.3">
      <c r="A335" s="45"/>
      <c r="B335" s="94"/>
      <c r="C335" s="38" t="s">
        <v>270</v>
      </c>
      <c r="D335" s="55">
        <v>1</v>
      </c>
      <c r="E335" s="56">
        <v>0.1</v>
      </c>
      <c r="F335" s="57">
        <f t="shared" ref="F335" si="301">(1+E335)*D335</f>
        <v>1.1000000000000001</v>
      </c>
      <c r="G335" s="58" t="s">
        <v>3</v>
      </c>
      <c r="H335" s="35">
        <v>206.08</v>
      </c>
      <c r="I335" s="35">
        <f t="shared" ref="I335" si="302">H335*F335</f>
        <v>226.68800000000005</v>
      </c>
      <c r="J335" s="43">
        <v>2.4</v>
      </c>
      <c r="K335" s="24">
        <f t="shared" si="296"/>
        <v>32</v>
      </c>
      <c r="L335" s="44">
        <f t="shared" ref="L335" si="303">J335*F335</f>
        <v>2.64</v>
      </c>
      <c r="M335" s="27">
        <f t="shared" ref="M335" si="304">L335*K335</f>
        <v>84.48</v>
      </c>
      <c r="N335" s="27">
        <f t="shared" ref="N335" si="305">M335+I335</f>
        <v>311.16800000000006</v>
      </c>
      <c r="O335" s="76"/>
      <c r="P335" s="59"/>
      <c r="Q335" s="59"/>
      <c r="T335" s="61"/>
    </row>
    <row r="336" spans="1:20" s="60" customFormat="1" x14ac:dyDescent="0.3">
      <c r="A336" s="45" t="str">
        <f>IF(F336&lt;&gt;"",1+MAX($A$5:A334),"")</f>
        <v/>
      </c>
      <c r="B336" s="91"/>
      <c r="C336" s="38"/>
      <c r="D336" s="55"/>
      <c r="E336" s="56"/>
      <c r="F336" s="57"/>
      <c r="G336" s="58"/>
      <c r="H336" s="35"/>
      <c r="I336" s="35"/>
      <c r="J336" s="43"/>
      <c r="K336" s="24"/>
      <c r="L336" s="44"/>
      <c r="M336" s="27"/>
      <c r="N336" s="27"/>
      <c r="O336" s="76"/>
      <c r="P336" s="59"/>
      <c r="Q336" s="59"/>
      <c r="T336" s="61"/>
    </row>
    <row r="337" spans="1:20" s="3" customFormat="1" x14ac:dyDescent="0.25">
      <c r="A337" s="31"/>
      <c r="B337" s="62"/>
      <c r="C337" s="17" t="s">
        <v>26</v>
      </c>
      <c r="D337" s="25"/>
      <c r="E337" s="8"/>
      <c r="F337" s="28"/>
      <c r="G337" s="8"/>
      <c r="H337" s="8"/>
      <c r="I337" s="8"/>
      <c r="J337" s="8"/>
      <c r="K337" s="8"/>
      <c r="L337" s="8"/>
      <c r="M337" s="22"/>
      <c r="N337" s="8"/>
      <c r="O337" s="9">
        <f>SUM(N339:N345)</f>
        <v>777.93600000000004</v>
      </c>
      <c r="P337" s="59"/>
      <c r="Q337" s="2"/>
      <c r="T337" s="16"/>
    </row>
    <row r="338" spans="1:20" s="3" customFormat="1" x14ac:dyDescent="0.25">
      <c r="A338" s="45" t="str">
        <f>IF(F338&lt;&gt;"",1+MAX($A$5:A337),"")</f>
        <v/>
      </c>
      <c r="B338" s="84"/>
      <c r="C338" s="18"/>
      <c r="D338" s="19"/>
      <c r="E338" s="20"/>
      <c r="F338" s="29"/>
      <c r="G338" s="21"/>
      <c r="H338" s="21"/>
      <c r="I338" s="21"/>
      <c r="J338" s="21"/>
      <c r="K338" s="21"/>
      <c r="L338" s="21"/>
      <c r="M338" s="40" t="s">
        <v>21</v>
      </c>
      <c r="N338" s="41">
        <v>34</v>
      </c>
      <c r="O338" s="76"/>
      <c r="P338" s="59"/>
      <c r="Q338" s="2"/>
      <c r="T338" s="16"/>
    </row>
    <row r="339" spans="1:20" s="60" customFormat="1" x14ac:dyDescent="0.3">
      <c r="A339" s="45" t="str">
        <f>IF(F339&lt;&gt;"",1+MAX($A$5:A338),"")</f>
        <v/>
      </c>
      <c r="B339" s="94" t="s">
        <v>160</v>
      </c>
      <c r="C339" s="86" t="s">
        <v>69</v>
      </c>
      <c r="D339" s="55"/>
      <c r="E339" s="56"/>
      <c r="F339" s="57"/>
      <c r="G339" s="58"/>
      <c r="H339" s="35"/>
      <c r="I339" s="35"/>
      <c r="J339" s="43"/>
      <c r="K339" s="24"/>
      <c r="L339" s="44"/>
      <c r="M339" s="27"/>
      <c r="N339" s="27"/>
      <c r="O339" s="76"/>
      <c r="P339" s="59"/>
      <c r="Q339" s="59"/>
      <c r="T339" s="61"/>
    </row>
    <row r="340" spans="1:20" s="60" customFormat="1" x14ac:dyDescent="0.3">
      <c r="A340" s="45">
        <f>IF(F340&lt;&gt;"",1+MAX($A$5:A339),"")</f>
        <v>172</v>
      </c>
      <c r="B340" s="94"/>
      <c r="C340" s="38" t="s">
        <v>275</v>
      </c>
      <c r="D340" s="55">
        <v>2</v>
      </c>
      <c r="E340" s="56">
        <v>0</v>
      </c>
      <c r="F340" s="57">
        <f>(1+E340)*D340</f>
        <v>2</v>
      </c>
      <c r="G340" s="58" t="s">
        <v>3</v>
      </c>
      <c r="H340" s="35">
        <v>14.214</v>
      </c>
      <c r="I340" s="35">
        <f t="shared" ref="I340:I341" si="306">H340*F340</f>
        <v>28.428000000000001</v>
      </c>
      <c r="J340" s="43">
        <v>0.38900000000000001</v>
      </c>
      <c r="K340" s="24">
        <f>$N$338</f>
        <v>34</v>
      </c>
      <c r="L340" s="44">
        <f t="shared" ref="L340" si="307">J340*F340</f>
        <v>0.77800000000000002</v>
      </c>
      <c r="M340" s="27">
        <f t="shared" ref="M340" si="308">L340*K340</f>
        <v>26.452000000000002</v>
      </c>
      <c r="N340" s="27">
        <f t="shared" ref="N340" si="309">M340+I340</f>
        <v>54.88</v>
      </c>
      <c r="O340" s="76"/>
      <c r="P340" s="59"/>
      <c r="Q340" s="59"/>
      <c r="T340" s="61"/>
    </row>
    <row r="341" spans="1:20" s="60" customFormat="1" x14ac:dyDescent="0.3">
      <c r="A341" s="45">
        <f>IF(F341&lt;&gt;"",1+MAX($A$5:A340),"")</f>
        <v>173</v>
      </c>
      <c r="B341" s="94"/>
      <c r="C341" s="38" t="s">
        <v>274</v>
      </c>
      <c r="D341" s="55">
        <v>2</v>
      </c>
      <c r="E341" s="56">
        <v>0</v>
      </c>
      <c r="F341" s="57">
        <f>(1+E341)*D341</f>
        <v>2</v>
      </c>
      <c r="G341" s="58" t="s">
        <v>3</v>
      </c>
      <c r="H341" s="35">
        <v>39.56</v>
      </c>
      <c r="I341" s="35">
        <f t="shared" si="306"/>
        <v>79.12</v>
      </c>
      <c r="J341" s="43">
        <v>0.3</v>
      </c>
      <c r="K341" s="24">
        <f t="shared" ref="K341:K344" si="310">$N$338</f>
        <v>34</v>
      </c>
      <c r="L341" s="44">
        <f t="shared" ref="L341:L344" si="311">J341*F341</f>
        <v>0.6</v>
      </c>
      <c r="M341" s="27">
        <f t="shared" ref="M341:M344" si="312">L341*K341</f>
        <v>20.399999999999999</v>
      </c>
      <c r="N341" s="27">
        <f t="shared" ref="N341:N344" si="313">M341+I341</f>
        <v>99.52000000000001</v>
      </c>
      <c r="O341" s="76"/>
      <c r="P341" s="59"/>
      <c r="Q341" s="59"/>
      <c r="T341" s="61"/>
    </row>
    <row r="342" spans="1:20" s="60" customFormat="1" x14ac:dyDescent="0.3">
      <c r="A342" s="45">
        <f>IF(F342&lt;&gt;"",1+MAX($A$5:A341),"")</f>
        <v>174</v>
      </c>
      <c r="B342" s="94"/>
      <c r="C342" s="38" t="s">
        <v>273</v>
      </c>
      <c r="D342" s="55">
        <v>3</v>
      </c>
      <c r="E342" s="56">
        <v>0</v>
      </c>
      <c r="F342" s="57">
        <f>(1+E342)*D342</f>
        <v>3</v>
      </c>
      <c r="G342" s="58" t="s">
        <v>3</v>
      </c>
      <c r="H342" s="35">
        <v>47.84</v>
      </c>
      <c r="I342" s="35">
        <f t="shared" ref="I341:I344" si="314">H342*F342</f>
        <v>143.52000000000001</v>
      </c>
      <c r="J342" s="43">
        <v>0.4</v>
      </c>
      <c r="K342" s="24">
        <f t="shared" si="310"/>
        <v>34</v>
      </c>
      <c r="L342" s="44">
        <f t="shared" si="311"/>
        <v>1.2000000000000002</v>
      </c>
      <c r="M342" s="27">
        <f t="shared" si="312"/>
        <v>40.800000000000004</v>
      </c>
      <c r="N342" s="27">
        <f t="shared" si="313"/>
        <v>184.32000000000002</v>
      </c>
      <c r="O342" s="76"/>
      <c r="P342" s="59"/>
      <c r="Q342" s="59"/>
      <c r="T342" s="61"/>
    </row>
    <row r="343" spans="1:20" s="60" customFormat="1" x14ac:dyDescent="0.3">
      <c r="A343" s="45">
        <f>IF(F343&lt;&gt;"",1+MAX($A$5:A342),"")</f>
        <v>175</v>
      </c>
      <c r="B343" s="94"/>
      <c r="C343" s="38" t="s">
        <v>272</v>
      </c>
      <c r="D343" s="55">
        <v>2</v>
      </c>
      <c r="E343" s="56">
        <v>0</v>
      </c>
      <c r="F343" s="57">
        <f>(1+E343)*D343</f>
        <v>2</v>
      </c>
      <c r="G343" s="58" t="s">
        <v>3</v>
      </c>
      <c r="H343" s="35">
        <v>12.88</v>
      </c>
      <c r="I343" s="35">
        <f t="shared" si="314"/>
        <v>25.76</v>
      </c>
      <c r="J343" s="43">
        <v>0.2</v>
      </c>
      <c r="K343" s="24">
        <f t="shared" si="310"/>
        <v>34</v>
      </c>
      <c r="L343" s="44">
        <f t="shared" si="311"/>
        <v>0.4</v>
      </c>
      <c r="M343" s="27">
        <f t="shared" si="312"/>
        <v>13.600000000000001</v>
      </c>
      <c r="N343" s="27">
        <f t="shared" si="313"/>
        <v>39.36</v>
      </c>
      <c r="O343" s="76"/>
      <c r="P343" s="59"/>
      <c r="Q343" s="59"/>
      <c r="T343" s="61"/>
    </row>
    <row r="344" spans="1:20" s="60" customFormat="1" x14ac:dyDescent="0.3">
      <c r="A344" s="45">
        <f>IF(F344&lt;&gt;"",1+MAX($A$5:A343),"")</f>
        <v>176</v>
      </c>
      <c r="B344" s="94"/>
      <c r="C344" s="38" t="s">
        <v>271</v>
      </c>
      <c r="D344" s="55">
        <v>2</v>
      </c>
      <c r="E344" s="56">
        <v>0</v>
      </c>
      <c r="F344" s="57">
        <f>(1+E344)*D344</f>
        <v>2</v>
      </c>
      <c r="G344" s="58" t="s">
        <v>3</v>
      </c>
      <c r="H344" s="35">
        <v>131.928</v>
      </c>
      <c r="I344" s="35">
        <f t="shared" si="314"/>
        <v>263.85599999999999</v>
      </c>
      <c r="J344" s="43">
        <v>2</v>
      </c>
      <c r="K344" s="24">
        <f t="shared" si="310"/>
        <v>34</v>
      </c>
      <c r="L344" s="44">
        <f t="shared" si="311"/>
        <v>4</v>
      </c>
      <c r="M344" s="27">
        <f t="shared" si="312"/>
        <v>136</v>
      </c>
      <c r="N344" s="27">
        <f t="shared" si="313"/>
        <v>399.85599999999999</v>
      </c>
      <c r="O344" s="76"/>
      <c r="P344" s="59"/>
      <c r="Q344" s="59"/>
      <c r="T344" s="61"/>
    </row>
    <row r="345" spans="1:20" s="60" customFormat="1" x14ac:dyDescent="0.3">
      <c r="A345" s="45" t="str">
        <f>IF(F345&lt;&gt;"",1+MAX($A$5:A344),"")</f>
        <v/>
      </c>
      <c r="B345" s="91"/>
      <c r="C345" s="38"/>
      <c r="D345" s="55"/>
      <c r="E345" s="56"/>
      <c r="F345" s="57"/>
      <c r="G345" s="58"/>
      <c r="H345" s="35"/>
      <c r="I345" s="35"/>
      <c r="J345" s="43"/>
      <c r="K345" s="24"/>
      <c r="L345" s="44"/>
      <c r="M345" s="27"/>
      <c r="N345" s="27"/>
      <c r="O345" s="76"/>
      <c r="P345" s="59"/>
      <c r="Q345" s="59"/>
      <c r="T345" s="61"/>
    </row>
    <row r="346" spans="1:20" s="3" customFormat="1" x14ac:dyDescent="0.25">
      <c r="A346" s="31"/>
      <c r="B346" s="62"/>
      <c r="C346" s="17" t="s">
        <v>27</v>
      </c>
      <c r="D346" s="25"/>
      <c r="E346" s="8"/>
      <c r="F346" s="28"/>
      <c r="G346" s="8"/>
      <c r="H346" s="8"/>
      <c r="I346" s="8"/>
      <c r="J346" s="8"/>
      <c r="K346" s="8"/>
      <c r="L346" s="8"/>
      <c r="M346" s="22"/>
      <c r="N346" s="8"/>
      <c r="O346" s="9">
        <f>SUM(N348:N352)</f>
        <v>8204.9599999999991</v>
      </c>
      <c r="P346" s="59"/>
      <c r="Q346" s="2"/>
      <c r="T346" s="16"/>
    </row>
    <row r="347" spans="1:20" s="3" customFormat="1" x14ac:dyDescent="0.25">
      <c r="A347" s="45" t="str">
        <f>IF(F347&lt;&gt;"",1+MAX($A$5:A346),"")</f>
        <v/>
      </c>
      <c r="B347" s="84"/>
      <c r="C347" s="18"/>
      <c r="D347" s="19"/>
      <c r="E347" s="20"/>
      <c r="F347" s="29"/>
      <c r="G347" s="21"/>
      <c r="H347" s="21"/>
      <c r="I347" s="21"/>
      <c r="J347" s="21"/>
      <c r="K347" s="21"/>
      <c r="L347" s="21"/>
      <c r="M347" s="40" t="s">
        <v>21</v>
      </c>
      <c r="N347" s="41">
        <v>32</v>
      </c>
      <c r="O347" s="76"/>
      <c r="P347" s="59"/>
      <c r="Q347" s="2"/>
      <c r="T347" s="16"/>
    </row>
    <row r="348" spans="1:20" s="60" customFormat="1" x14ac:dyDescent="0.3">
      <c r="A348" s="45" t="str">
        <f>IF(F348&lt;&gt;"",1+MAX($A$5:A347),"")</f>
        <v/>
      </c>
      <c r="B348" s="94" t="s">
        <v>160</v>
      </c>
      <c r="C348" s="86" t="s">
        <v>70</v>
      </c>
      <c r="D348" s="55"/>
      <c r="E348" s="56"/>
      <c r="F348" s="57"/>
      <c r="G348" s="58"/>
      <c r="H348" s="35"/>
      <c r="I348" s="35"/>
      <c r="J348" s="43"/>
      <c r="K348" s="24"/>
      <c r="L348" s="44"/>
      <c r="M348" s="27"/>
      <c r="N348" s="27"/>
      <c r="O348" s="76"/>
      <c r="P348" s="59"/>
      <c r="Q348" s="59"/>
      <c r="T348" s="61"/>
    </row>
    <row r="349" spans="1:20" s="60" customFormat="1" x14ac:dyDescent="0.3">
      <c r="A349" s="45">
        <f>IF(F349&lt;&gt;"",1+MAX($A$5:A348),"")</f>
        <v>177</v>
      </c>
      <c r="B349" s="94"/>
      <c r="C349" s="38" t="s">
        <v>278</v>
      </c>
      <c r="D349" s="55">
        <v>1</v>
      </c>
      <c r="E349" s="56">
        <v>0</v>
      </c>
      <c r="F349" s="57">
        <f>(1+E349)*D349</f>
        <v>1</v>
      </c>
      <c r="G349" s="58" t="s">
        <v>3</v>
      </c>
      <c r="H349" s="35">
        <v>2060.8000000000002</v>
      </c>
      <c r="I349" s="35">
        <f t="shared" ref="I349" si="315">H349*F349</f>
        <v>2060.8000000000002</v>
      </c>
      <c r="J349" s="43">
        <v>2</v>
      </c>
      <c r="K349" s="24">
        <f>$N$347</f>
        <v>32</v>
      </c>
      <c r="L349" s="44">
        <f t="shared" ref="L349" si="316">J349*F349</f>
        <v>2</v>
      </c>
      <c r="M349" s="27">
        <f t="shared" ref="M349" si="317">L349*K349</f>
        <v>64</v>
      </c>
      <c r="N349" s="27">
        <f t="shared" ref="N349" si="318">M349+I349</f>
        <v>2124.8000000000002</v>
      </c>
      <c r="O349" s="76"/>
      <c r="P349" s="59"/>
      <c r="Q349" s="59"/>
      <c r="T349" s="61"/>
    </row>
    <row r="350" spans="1:20" s="60" customFormat="1" x14ac:dyDescent="0.3">
      <c r="A350" s="45">
        <f>IF(F350&lt;&gt;"",1+MAX($A$5:A349),"")</f>
        <v>178</v>
      </c>
      <c r="B350" s="94"/>
      <c r="C350" s="38" t="s">
        <v>277</v>
      </c>
      <c r="D350" s="55">
        <v>2</v>
      </c>
      <c r="E350" s="56">
        <v>0</v>
      </c>
      <c r="F350" s="57">
        <f>(1+E350)*D350</f>
        <v>2</v>
      </c>
      <c r="G350" s="58" t="s">
        <v>3</v>
      </c>
      <c r="H350" s="35">
        <v>1245.68</v>
      </c>
      <c r="I350" s="35">
        <f t="shared" ref="I350:I351" si="319">H350*F350</f>
        <v>2491.36</v>
      </c>
      <c r="J350" s="43">
        <v>1.5</v>
      </c>
      <c r="K350" s="24">
        <f t="shared" ref="K350:K351" si="320">$N$347</f>
        <v>32</v>
      </c>
      <c r="L350" s="44">
        <f t="shared" ref="L350:L351" si="321">J350*F350</f>
        <v>3</v>
      </c>
      <c r="M350" s="27">
        <f t="shared" ref="M350:M351" si="322">L350*K350</f>
        <v>96</v>
      </c>
      <c r="N350" s="27">
        <f t="shared" ref="N350:N351" si="323">M350+I350</f>
        <v>2587.36</v>
      </c>
      <c r="O350" s="76"/>
      <c r="P350" s="59"/>
      <c r="Q350" s="59"/>
      <c r="T350" s="61"/>
    </row>
    <row r="351" spans="1:20" s="60" customFormat="1" x14ac:dyDescent="0.3">
      <c r="A351" s="45">
        <f>IF(F351&lt;&gt;"",1+MAX($A$5:A350),"")</f>
        <v>179</v>
      </c>
      <c r="B351" s="94"/>
      <c r="C351" s="38" t="s">
        <v>276</v>
      </c>
      <c r="D351" s="55">
        <v>2</v>
      </c>
      <c r="E351" s="56">
        <v>0</v>
      </c>
      <c r="F351" s="57">
        <f>(1+E351)*D351</f>
        <v>2</v>
      </c>
      <c r="G351" s="58" t="s">
        <v>3</v>
      </c>
      <c r="H351" s="35">
        <v>1637.6000000000001</v>
      </c>
      <c r="I351" s="35">
        <f t="shared" si="319"/>
        <v>3275.2000000000003</v>
      </c>
      <c r="J351" s="43">
        <v>3.4</v>
      </c>
      <c r="K351" s="24">
        <f t="shared" si="320"/>
        <v>32</v>
      </c>
      <c r="L351" s="44">
        <f t="shared" si="321"/>
        <v>6.8</v>
      </c>
      <c r="M351" s="27">
        <f t="shared" si="322"/>
        <v>217.6</v>
      </c>
      <c r="N351" s="27">
        <f t="shared" si="323"/>
        <v>3492.8</v>
      </c>
      <c r="O351" s="76"/>
      <c r="P351" s="59"/>
      <c r="Q351" s="59"/>
      <c r="T351" s="61"/>
    </row>
    <row r="352" spans="1:20" s="60" customFormat="1" x14ac:dyDescent="0.3">
      <c r="A352" s="45" t="str">
        <f>IF(F352&lt;&gt;"",1+MAX($A$5:A351),"")</f>
        <v/>
      </c>
      <c r="B352" s="91"/>
      <c r="C352" s="38"/>
      <c r="D352" s="55"/>
      <c r="E352" s="56"/>
      <c r="F352" s="57"/>
      <c r="G352" s="58"/>
      <c r="H352" s="35"/>
      <c r="I352" s="35"/>
      <c r="J352" s="43"/>
      <c r="K352" s="24"/>
      <c r="L352" s="44"/>
      <c r="M352" s="27"/>
      <c r="N352" s="27"/>
      <c r="O352" s="76"/>
      <c r="P352" s="59"/>
      <c r="Q352" s="59"/>
      <c r="T352" s="61"/>
    </row>
    <row r="353" spans="1:20" s="3" customFormat="1" x14ac:dyDescent="0.25">
      <c r="A353" s="31"/>
      <c r="B353" s="62"/>
      <c r="C353" s="17" t="s">
        <v>71</v>
      </c>
      <c r="D353" s="25"/>
      <c r="E353" s="8"/>
      <c r="F353" s="28"/>
      <c r="G353" s="8"/>
      <c r="H353" s="8"/>
      <c r="I353" s="8"/>
      <c r="J353" s="8"/>
      <c r="K353" s="8"/>
      <c r="L353" s="8"/>
      <c r="M353" s="22"/>
      <c r="N353" s="8"/>
      <c r="O353" s="9">
        <f>SUM(N355:N364)</f>
        <v>20816.3976416</v>
      </c>
      <c r="P353" s="59"/>
      <c r="Q353" s="2"/>
      <c r="T353" s="16"/>
    </row>
    <row r="354" spans="1:20" s="3" customFormat="1" x14ac:dyDescent="0.25">
      <c r="A354" s="45" t="str">
        <f>IF(F354&lt;&gt;"",1+MAX($A$5:A353),"")</f>
        <v/>
      </c>
      <c r="B354" s="84"/>
      <c r="C354" s="18"/>
      <c r="D354" s="19"/>
      <c r="E354" s="20"/>
      <c r="F354" s="29"/>
      <c r="G354" s="21"/>
      <c r="H354" s="21"/>
      <c r="I354" s="21"/>
      <c r="J354" s="21"/>
      <c r="K354" s="21"/>
      <c r="L354" s="21"/>
      <c r="M354" s="40" t="s">
        <v>21</v>
      </c>
      <c r="N354" s="41">
        <v>32</v>
      </c>
      <c r="O354" s="76"/>
      <c r="P354" s="59"/>
      <c r="Q354" s="2"/>
      <c r="T354" s="16"/>
    </row>
    <row r="355" spans="1:20" s="60" customFormat="1" x14ac:dyDescent="0.3">
      <c r="A355" s="45" t="str">
        <f>IF(F355&lt;&gt;"",1+MAX($A$5:A354),"")</f>
        <v/>
      </c>
      <c r="B355" s="94" t="s">
        <v>160</v>
      </c>
      <c r="C355" s="86" t="s">
        <v>73</v>
      </c>
      <c r="D355" s="55"/>
      <c r="E355" s="56"/>
      <c r="F355" s="57"/>
      <c r="G355" s="58"/>
      <c r="H355" s="35"/>
      <c r="I355" s="35"/>
      <c r="J355" s="43"/>
      <c r="K355" s="24"/>
      <c r="L355" s="44"/>
      <c r="M355" s="27"/>
      <c r="N355" s="27"/>
      <c r="O355" s="76"/>
      <c r="P355" s="59"/>
      <c r="Q355" s="59"/>
      <c r="T355" s="61"/>
    </row>
    <row r="356" spans="1:20" s="60" customFormat="1" x14ac:dyDescent="0.3">
      <c r="A356" s="45">
        <f>IF(F356&lt;&gt;"",1+MAX($A$5:A355),"")</f>
        <v>180</v>
      </c>
      <c r="B356" s="94"/>
      <c r="C356" s="38" t="s">
        <v>86</v>
      </c>
      <c r="D356" s="55">
        <v>82</v>
      </c>
      <c r="E356" s="56">
        <v>0.1</v>
      </c>
      <c r="F356" s="57">
        <f>(1+E356)*D356</f>
        <v>90.2</v>
      </c>
      <c r="G356" s="58" t="s">
        <v>5</v>
      </c>
      <c r="H356" s="35">
        <v>48.207999999999998</v>
      </c>
      <c r="I356" s="35">
        <f t="shared" ref="I356" si="324">H356*F356</f>
        <v>4348.3616000000002</v>
      </c>
      <c r="J356" s="43">
        <v>0.24</v>
      </c>
      <c r="K356" s="24">
        <f>$N$354</f>
        <v>32</v>
      </c>
      <c r="L356" s="44">
        <f t="shared" ref="L356" si="325">J356*F356</f>
        <v>21.648</v>
      </c>
      <c r="M356" s="27">
        <f t="shared" ref="M356" si="326">L356*K356</f>
        <v>692.73599999999999</v>
      </c>
      <c r="N356" s="27">
        <f t="shared" ref="N356" si="327">M356+I356</f>
        <v>5041.0976000000001</v>
      </c>
      <c r="O356" s="76"/>
      <c r="P356" s="59"/>
      <c r="Q356" s="59"/>
      <c r="T356" s="61"/>
    </row>
    <row r="357" spans="1:20" s="60" customFormat="1" x14ac:dyDescent="0.3">
      <c r="A357" s="45">
        <f>IF(F357&lt;&gt;"",1+MAX($A$5:A356),"")</f>
        <v>181</v>
      </c>
      <c r="B357" s="94"/>
      <c r="C357" s="38" t="s">
        <v>72</v>
      </c>
      <c r="D357" s="55">
        <v>24.13</v>
      </c>
      <c r="E357" s="56">
        <v>0.1</v>
      </c>
      <c r="F357" s="57">
        <f>(1+E357)*D357</f>
        <v>26.543000000000003</v>
      </c>
      <c r="G357" s="58" t="s">
        <v>4</v>
      </c>
      <c r="H357" s="35">
        <v>12.6592</v>
      </c>
      <c r="I357" s="35">
        <f t="shared" ref="I357" si="328">H357*F357</f>
        <v>336.01314560000003</v>
      </c>
      <c r="J357" s="43">
        <v>9.1999999999999998E-2</v>
      </c>
      <c r="K357" s="24">
        <f>$N$354</f>
        <v>32</v>
      </c>
      <c r="L357" s="44">
        <f t="shared" ref="L357" si="329">J357*F357</f>
        <v>2.4419560000000002</v>
      </c>
      <c r="M357" s="27">
        <f t="shared" ref="M357" si="330">L357*K357</f>
        <v>78.142592000000008</v>
      </c>
      <c r="N357" s="27">
        <f t="shared" ref="N357" si="331">M357+I357</f>
        <v>414.15573760000007</v>
      </c>
      <c r="O357" s="76"/>
      <c r="P357" s="59"/>
      <c r="Q357" s="59"/>
      <c r="T357" s="61"/>
    </row>
    <row r="358" spans="1:20" s="60" customFormat="1" x14ac:dyDescent="0.3">
      <c r="A358" s="45" t="str">
        <f>IF(F358&lt;&gt;"",1+MAX($A$5:A357),"")</f>
        <v/>
      </c>
      <c r="B358" s="94"/>
      <c r="C358" s="38"/>
      <c r="D358" s="55"/>
      <c r="E358" s="56"/>
      <c r="F358" s="57"/>
      <c r="G358" s="58"/>
      <c r="H358" s="35"/>
      <c r="I358" s="35"/>
      <c r="J358" s="43"/>
      <c r="K358" s="24"/>
      <c r="L358" s="44"/>
      <c r="M358" s="27"/>
      <c r="N358" s="27"/>
      <c r="O358" s="76"/>
      <c r="P358" s="59"/>
      <c r="Q358" s="59"/>
      <c r="T358" s="61"/>
    </row>
    <row r="359" spans="1:20" s="60" customFormat="1" x14ac:dyDescent="0.3">
      <c r="A359" s="45" t="str">
        <f>IF(F359&lt;&gt;"",1+MAX($A$5:A358),"")</f>
        <v/>
      </c>
      <c r="B359" s="94"/>
      <c r="C359" s="86" t="s">
        <v>85</v>
      </c>
      <c r="D359" s="55"/>
      <c r="E359" s="56"/>
      <c r="F359" s="57"/>
      <c r="G359" s="58"/>
      <c r="H359" s="35"/>
      <c r="I359" s="35"/>
      <c r="J359" s="43"/>
      <c r="K359" s="24"/>
      <c r="L359" s="44"/>
      <c r="M359" s="27"/>
      <c r="N359" s="27"/>
      <c r="O359" s="76"/>
      <c r="P359" s="59"/>
      <c r="Q359" s="59"/>
      <c r="T359" s="61"/>
    </row>
    <row r="360" spans="1:20" s="60" customFormat="1" x14ac:dyDescent="0.3">
      <c r="A360" s="45">
        <f>IF(F360&lt;&gt;"",1+MAX($A$5:A359),"")</f>
        <v>182</v>
      </c>
      <c r="B360" s="94"/>
      <c r="C360" s="38" t="s">
        <v>282</v>
      </c>
      <c r="D360" s="55">
        <v>29.49</v>
      </c>
      <c r="E360" s="56">
        <v>0.1</v>
      </c>
      <c r="F360" s="57">
        <f>(1+E360)*D360</f>
        <v>32.439</v>
      </c>
      <c r="G360" s="58" t="s">
        <v>4</v>
      </c>
      <c r="H360" s="35">
        <v>62.375999999999998</v>
      </c>
      <c r="I360" s="35">
        <f t="shared" ref="I360:I363" si="332">H360*F360</f>
        <v>2023.415064</v>
      </c>
      <c r="J360" s="43">
        <v>0.254</v>
      </c>
      <c r="K360" s="24">
        <f t="shared" ref="K360:K363" si="333">$N$354</f>
        <v>32</v>
      </c>
      <c r="L360" s="44">
        <f t="shared" ref="L360:L363" si="334">J360*F360</f>
        <v>8.2395060000000004</v>
      </c>
      <c r="M360" s="27">
        <f t="shared" ref="M360:M363" si="335">L360*K360</f>
        <v>263.66419200000001</v>
      </c>
      <c r="N360" s="27">
        <f t="shared" ref="N360:N363" si="336">M360+I360</f>
        <v>2287.079256</v>
      </c>
      <c r="O360" s="76"/>
      <c r="P360" s="59"/>
      <c r="Q360" s="59"/>
      <c r="T360" s="61"/>
    </row>
    <row r="361" spans="1:20" s="60" customFormat="1" x14ac:dyDescent="0.3">
      <c r="A361" s="45">
        <f>IF(F361&lt;&gt;"",1+MAX($A$5:A360),"")</f>
        <v>183</v>
      </c>
      <c r="B361" s="94"/>
      <c r="C361" s="38" t="s">
        <v>281</v>
      </c>
      <c r="D361" s="55">
        <v>33.5</v>
      </c>
      <c r="E361" s="56">
        <v>0.1</v>
      </c>
      <c r="F361" s="57">
        <f>(1+E361)*D361</f>
        <v>36.85</v>
      </c>
      <c r="G361" s="58" t="s">
        <v>4</v>
      </c>
      <c r="H361" s="35">
        <v>103.04</v>
      </c>
      <c r="I361" s="35">
        <f t="shared" si="332"/>
        <v>3797.0240000000003</v>
      </c>
      <c r="J361" s="43">
        <v>0.3</v>
      </c>
      <c r="K361" s="24">
        <f t="shared" si="333"/>
        <v>32</v>
      </c>
      <c r="L361" s="44">
        <f t="shared" si="334"/>
        <v>11.055</v>
      </c>
      <c r="M361" s="27">
        <f t="shared" si="335"/>
        <v>353.76</v>
      </c>
      <c r="N361" s="27">
        <f t="shared" si="336"/>
        <v>4150.7840000000006</v>
      </c>
      <c r="O361" s="76"/>
      <c r="P361" s="59"/>
      <c r="Q361" s="59"/>
      <c r="T361" s="61"/>
    </row>
    <row r="362" spans="1:20" s="60" customFormat="1" x14ac:dyDescent="0.3">
      <c r="A362" s="45">
        <f>IF(F362&lt;&gt;"",1+MAX($A$5:A361),"")</f>
        <v>184</v>
      </c>
      <c r="B362" s="94"/>
      <c r="C362" s="38" t="s">
        <v>280</v>
      </c>
      <c r="D362" s="55">
        <v>70.17</v>
      </c>
      <c r="E362" s="56">
        <v>0.1</v>
      </c>
      <c r="F362" s="57">
        <f>(1+E362)*D362</f>
        <v>77.187000000000012</v>
      </c>
      <c r="G362" s="58" t="s">
        <v>4</v>
      </c>
      <c r="H362" s="35">
        <v>69.92</v>
      </c>
      <c r="I362" s="35">
        <f t="shared" si="332"/>
        <v>5396.9150400000008</v>
      </c>
      <c r="J362" s="43">
        <v>0.25</v>
      </c>
      <c r="K362" s="24">
        <f t="shared" si="333"/>
        <v>32</v>
      </c>
      <c r="L362" s="44">
        <f t="shared" si="334"/>
        <v>19.296750000000003</v>
      </c>
      <c r="M362" s="27">
        <f t="shared" si="335"/>
        <v>617.49600000000009</v>
      </c>
      <c r="N362" s="27">
        <f t="shared" si="336"/>
        <v>6014.4110400000009</v>
      </c>
      <c r="O362" s="76"/>
      <c r="P362" s="59"/>
      <c r="Q362" s="59"/>
      <c r="T362" s="61"/>
    </row>
    <row r="363" spans="1:20" s="60" customFormat="1" x14ac:dyDescent="0.3">
      <c r="A363" s="45">
        <f>IF(F363&lt;&gt;"",1+MAX($A$5:A362),"")</f>
        <v>185</v>
      </c>
      <c r="B363" s="94"/>
      <c r="C363" s="38" t="s">
        <v>279</v>
      </c>
      <c r="D363" s="55">
        <v>29.49</v>
      </c>
      <c r="E363" s="56">
        <v>0.1</v>
      </c>
      <c r="F363" s="57">
        <f>(1+E363)*D363</f>
        <v>32.439</v>
      </c>
      <c r="G363" s="58" t="s">
        <v>4</v>
      </c>
      <c r="H363" s="35">
        <v>80.775999999999996</v>
      </c>
      <c r="I363" s="35">
        <f t="shared" si="332"/>
        <v>2620.2926640000001</v>
      </c>
      <c r="J363" s="43">
        <v>0.27800000000000002</v>
      </c>
      <c r="K363" s="24">
        <f t="shared" si="333"/>
        <v>32</v>
      </c>
      <c r="L363" s="44">
        <f t="shared" si="334"/>
        <v>9.0180420000000012</v>
      </c>
      <c r="M363" s="27">
        <f t="shared" si="335"/>
        <v>288.57734400000004</v>
      </c>
      <c r="N363" s="27">
        <f t="shared" si="336"/>
        <v>2908.8700079999999</v>
      </c>
      <c r="O363" s="76"/>
      <c r="P363" s="59"/>
      <c r="Q363" s="59"/>
      <c r="T363" s="61"/>
    </row>
    <row r="364" spans="1:20" s="60" customFormat="1" x14ac:dyDescent="0.3">
      <c r="A364" s="45" t="str">
        <f>IF(F364&lt;&gt;"",1+MAX($A$5:A363),"")</f>
        <v/>
      </c>
      <c r="B364" s="91"/>
      <c r="C364" s="38"/>
      <c r="D364" s="55"/>
      <c r="E364" s="56"/>
      <c r="F364" s="57"/>
      <c r="G364" s="58"/>
      <c r="H364" s="35"/>
      <c r="I364" s="35"/>
      <c r="J364" s="43"/>
      <c r="K364" s="24"/>
      <c r="L364" s="44"/>
      <c r="M364" s="27"/>
      <c r="N364" s="27"/>
      <c r="O364" s="76"/>
      <c r="P364" s="59"/>
      <c r="Q364" s="59"/>
      <c r="T364" s="61"/>
    </row>
    <row r="365" spans="1:20" s="3" customFormat="1" x14ac:dyDescent="0.25">
      <c r="A365" s="31"/>
      <c r="B365" s="62"/>
      <c r="C365" s="17" t="s">
        <v>28</v>
      </c>
      <c r="D365" s="25"/>
      <c r="E365" s="8"/>
      <c r="F365" s="28"/>
      <c r="G365" s="8"/>
      <c r="H365" s="8"/>
      <c r="I365" s="8"/>
      <c r="J365" s="8"/>
      <c r="K365" s="8"/>
      <c r="L365" s="8"/>
      <c r="M365" s="22"/>
      <c r="N365" s="8"/>
      <c r="O365" s="9">
        <f>SUM(N367:N434)</f>
        <v>23197.216065600009</v>
      </c>
      <c r="P365" s="59"/>
      <c r="Q365" s="2"/>
      <c r="T365" s="16"/>
    </row>
    <row r="366" spans="1:20" s="3" customFormat="1" x14ac:dyDescent="0.25">
      <c r="A366" s="45" t="str">
        <f>IF(F366&lt;&gt;"",1+MAX($A$5:A365),"")</f>
        <v/>
      </c>
      <c r="B366" s="84"/>
      <c r="C366" s="18"/>
      <c r="D366" s="19"/>
      <c r="E366" s="20"/>
      <c r="F366" s="29"/>
      <c r="G366" s="21"/>
      <c r="H366" s="21"/>
      <c r="I366" s="21"/>
      <c r="J366" s="21"/>
      <c r="K366" s="21"/>
      <c r="L366" s="21"/>
      <c r="M366" s="40" t="s">
        <v>21</v>
      </c>
      <c r="N366" s="41">
        <v>36</v>
      </c>
      <c r="O366" s="76"/>
      <c r="P366" s="59"/>
      <c r="Q366" s="2"/>
      <c r="T366" s="16"/>
    </row>
    <row r="367" spans="1:20" s="60" customFormat="1" x14ac:dyDescent="0.3">
      <c r="A367" s="45" t="str">
        <f>IF(F367&lt;&gt;"",1+MAX($A$5:A366),"")</f>
        <v/>
      </c>
      <c r="B367" s="91"/>
      <c r="C367" s="86" t="s">
        <v>340</v>
      </c>
      <c r="D367" s="55"/>
      <c r="E367" s="56"/>
      <c r="F367" s="57"/>
      <c r="G367" s="58"/>
      <c r="H367" s="35"/>
      <c r="I367" s="35"/>
      <c r="J367" s="43"/>
      <c r="K367" s="24"/>
      <c r="L367" s="44"/>
      <c r="M367" s="27"/>
      <c r="N367" s="27"/>
      <c r="O367" s="76"/>
      <c r="P367" s="59"/>
      <c r="Q367" s="59"/>
      <c r="T367" s="61"/>
    </row>
    <row r="368" spans="1:20" s="60" customFormat="1" x14ac:dyDescent="0.3">
      <c r="A368" s="45" t="str">
        <f>IF(F368&lt;&gt;"",1+MAX($A$5:A367),"")</f>
        <v/>
      </c>
      <c r="B368" s="91"/>
      <c r="C368" s="92" t="s">
        <v>297</v>
      </c>
      <c r="D368" s="55"/>
      <c r="E368" s="56"/>
      <c r="F368" s="57"/>
      <c r="G368" s="58"/>
      <c r="H368" s="35"/>
      <c r="I368" s="35"/>
      <c r="J368" s="43"/>
      <c r="K368" s="24"/>
      <c r="L368" s="44"/>
      <c r="M368" s="27"/>
      <c r="N368" s="27"/>
      <c r="O368" s="76"/>
      <c r="P368" s="59"/>
      <c r="Q368" s="59"/>
      <c r="T368" s="61"/>
    </row>
    <row r="369" spans="1:20" s="60" customFormat="1" x14ac:dyDescent="0.3">
      <c r="A369" s="45">
        <f>IF(F369&lt;&gt;"",1+MAX($A$5:A368),"")</f>
        <v>186</v>
      </c>
      <c r="B369" s="91"/>
      <c r="C369" s="38" t="s">
        <v>339</v>
      </c>
      <c r="D369" s="55">
        <v>15.04</v>
      </c>
      <c r="E369" s="56">
        <v>0.1</v>
      </c>
      <c r="F369" s="57">
        <f>(1+E369)*D369</f>
        <v>16.544</v>
      </c>
      <c r="G369" s="58" t="s">
        <v>4</v>
      </c>
      <c r="H369" s="35">
        <v>11.444800000000001</v>
      </c>
      <c r="I369" s="35">
        <f t="shared" ref="I369" si="337">H369*F369</f>
        <v>189.34277120000002</v>
      </c>
      <c r="J369" s="43">
        <v>0.17599999999999999</v>
      </c>
      <c r="K369" s="24">
        <f>$N$366</f>
        <v>36</v>
      </c>
      <c r="L369" s="44">
        <f t="shared" ref="L369" si="338">J369*F369</f>
        <v>2.9117440000000001</v>
      </c>
      <c r="M369" s="27">
        <f t="shared" ref="M369" si="339">L369*K369</f>
        <v>104.822784</v>
      </c>
      <c r="N369" s="27">
        <f t="shared" ref="N369" si="340">M369+I369</f>
        <v>294.16555520000003</v>
      </c>
      <c r="O369" s="76"/>
      <c r="P369" s="59"/>
      <c r="Q369" s="59"/>
      <c r="T369" s="61"/>
    </row>
    <row r="370" spans="1:20" s="60" customFormat="1" x14ac:dyDescent="0.3">
      <c r="A370" s="45">
        <f>IF(F370&lt;&gt;"",1+MAX($A$5:A369),"")</f>
        <v>187</v>
      </c>
      <c r="B370" s="91"/>
      <c r="C370" s="38" t="s">
        <v>338</v>
      </c>
      <c r="D370" s="55">
        <v>65</v>
      </c>
      <c r="E370" s="56">
        <v>0.1</v>
      </c>
      <c r="F370" s="57">
        <f>(1+E370)*D370</f>
        <v>71.5</v>
      </c>
      <c r="G370" s="58" t="s">
        <v>4</v>
      </c>
      <c r="H370" s="35">
        <v>4.1032000000000002</v>
      </c>
      <c r="I370" s="35">
        <f t="shared" ref="I370:I374" si="341">H370*F370</f>
        <v>293.37880000000001</v>
      </c>
      <c r="J370" s="43">
        <v>0.08</v>
      </c>
      <c r="K370" s="24">
        <f t="shared" ref="K370:K374" si="342">$N$366</f>
        <v>36</v>
      </c>
      <c r="L370" s="44">
        <f t="shared" ref="L370:L374" si="343">J370*F370</f>
        <v>5.72</v>
      </c>
      <c r="M370" s="27">
        <f t="shared" ref="M370:M374" si="344">L370*K370</f>
        <v>205.92</v>
      </c>
      <c r="N370" s="27">
        <f t="shared" ref="N370:N374" si="345">M370+I370</f>
        <v>499.29880000000003</v>
      </c>
      <c r="O370" s="76"/>
      <c r="P370" s="59"/>
      <c r="Q370" s="59"/>
      <c r="T370" s="61"/>
    </row>
    <row r="371" spans="1:20" s="60" customFormat="1" x14ac:dyDescent="0.3">
      <c r="A371" s="45">
        <f>IF(F371&lt;&gt;"",1+MAX($A$5:A370),"")</f>
        <v>188</v>
      </c>
      <c r="B371" s="91"/>
      <c r="C371" s="38" t="s">
        <v>337</v>
      </c>
      <c r="D371" s="55">
        <v>32.369999999999997</v>
      </c>
      <c r="E371" s="56">
        <v>0.1</v>
      </c>
      <c r="F371" s="57">
        <f>(1+E371)*D371</f>
        <v>35.606999999999999</v>
      </c>
      <c r="G371" s="58" t="s">
        <v>4</v>
      </c>
      <c r="H371" s="35">
        <v>4.1032000000000002</v>
      </c>
      <c r="I371" s="35">
        <f t="shared" si="341"/>
        <v>146.10264240000001</v>
      </c>
      <c r="J371" s="43">
        <v>0.08</v>
      </c>
      <c r="K371" s="24">
        <f t="shared" si="342"/>
        <v>36</v>
      </c>
      <c r="L371" s="44">
        <f t="shared" si="343"/>
        <v>2.84856</v>
      </c>
      <c r="M371" s="27">
        <f t="shared" si="344"/>
        <v>102.54816</v>
      </c>
      <c r="N371" s="27">
        <f t="shared" si="345"/>
        <v>248.6508024</v>
      </c>
      <c r="O371" s="76"/>
      <c r="P371" s="59"/>
      <c r="Q371" s="59"/>
      <c r="T371" s="61"/>
    </row>
    <row r="372" spans="1:20" s="60" customFormat="1" x14ac:dyDescent="0.3">
      <c r="A372" s="45">
        <f>IF(F372&lt;&gt;"",1+MAX($A$5:A371),"")</f>
        <v>189</v>
      </c>
      <c r="B372" s="91"/>
      <c r="C372" s="38" t="s">
        <v>336</v>
      </c>
      <c r="D372" s="55">
        <v>13.95</v>
      </c>
      <c r="E372" s="56">
        <v>0.1</v>
      </c>
      <c r="F372" s="57">
        <f>(1+E372)*D372</f>
        <v>15.345000000000001</v>
      </c>
      <c r="G372" s="58" t="s">
        <v>4</v>
      </c>
      <c r="H372" s="35">
        <v>15.180000000000001</v>
      </c>
      <c r="I372" s="35">
        <f t="shared" si="341"/>
        <v>232.93710000000004</v>
      </c>
      <c r="J372" s="43">
        <v>0.2</v>
      </c>
      <c r="K372" s="24">
        <f t="shared" si="342"/>
        <v>36</v>
      </c>
      <c r="L372" s="44">
        <f t="shared" si="343"/>
        <v>3.0690000000000004</v>
      </c>
      <c r="M372" s="27">
        <f t="shared" si="344"/>
        <v>110.48400000000001</v>
      </c>
      <c r="N372" s="27">
        <f t="shared" si="345"/>
        <v>343.42110000000002</v>
      </c>
      <c r="O372" s="76"/>
      <c r="P372" s="59"/>
      <c r="Q372" s="59"/>
      <c r="T372" s="61"/>
    </row>
    <row r="373" spans="1:20" s="60" customFormat="1" x14ac:dyDescent="0.3">
      <c r="A373" s="45">
        <f>IF(F373&lt;&gt;"",1+MAX($A$5:A372),"")</f>
        <v>190</v>
      </c>
      <c r="B373" s="91"/>
      <c r="C373" s="38" t="s">
        <v>335</v>
      </c>
      <c r="D373" s="55">
        <v>25.86</v>
      </c>
      <c r="E373" s="56">
        <v>0.1</v>
      </c>
      <c r="F373" s="57">
        <f>(1+E373)*D373</f>
        <v>28.446000000000002</v>
      </c>
      <c r="G373" s="58" t="s">
        <v>4</v>
      </c>
      <c r="H373" s="35">
        <v>5.1520000000000001</v>
      </c>
      <c r="I373" s="35">
        <f t="shared" si="341"/>
        <v>146.55379200000002</v>
      </c>
      <c r="J373" s="43">
        <v>0.1</v>
      </c>
      <c r="K373" s="24">
        <f t="shared" si="342"/>
        <v>36</v>
      </c>
      <c r="L373" s="44">
        <f t="shared" si="343"/>
        <v>2.8446000000000002</v>
      </c>
      <c r="M373" s="27">
        <f t="shared" si="344"/>
        <v>102.40560000000001</v>
      </c>
      <c r="N373" s="27">
        <f t="shared" si="345"/>
        <v>248.95939200000004</v>
      </c>
      <c r="O373" s="76"/>
      <c r="P373" s="59"/>
      <c r="Q373" s="59"/>
      <c r="T373" s="61"/>
    </row>
    <row r="374" spans="1:20" s="60" customFormat="1" x14ac:dyDescent="0.3">
      <c r="A374" s="45">
        <f>IF(F374&lt;&gt;"",1+MAX($A$5:A373),"")</f>
        <v>191</v>
      </c>
      <c r="B374" s="91"/>
      <c r="C374" s="38" t="s">
        <v>334</v>
      </c>
      <c r="D374" s="55">
        <v>43.82</v>
      </c>
      <c r="E374" s="56">
        <v>0.1</v>
      </c>
      <c r="F374" s="57">
        <f>(1+E374)*D374</f>
        <v>48.202000000000005</v>
      </c>
      <c r="G374" s="58" t="s">
        <v>4</v>
      </c>
      <c r="H374" s="35">
        <v>5.1520000000000001</v>
      </c>
      <c r="I374" s="35">
        <f t="shared" si="341"/>
        <v>248.33670400000003</v>
      </c>
      <c r="J374" s="43">
        <v>0.1</v>
      </c>
      <c r="K374" s="24">
        <f t="shared" si="342"/>
        <v>36</v>
      </c>
      <c r="L374" s="44">
        <f t="shared" si="343"/>
        <v>4.8202000000000007</v>
      </c>
      <c r="M374" s="27">
        <f t="shared" si="344"/>
        <v>173.52720000000002</v>
      </c>
      <c r="N374" s="27">
        <f t="shared" si="345"/>
        <v>421.86390400000005</v>
      </c>
      <c r="O374" s="76"/>
      <c r="P374" s="59"/>
      <c r="Q374" s="59"/>
      <c r="T374" s="61"/>
    </row>
    <row r="375" spans="1:20" s="60" customFormat="1" x14ac:dyDescent="0.3">
      <c r="A375" s="45" t="str">
        <f>IF(F375&lt;&gt;"",1+MAX($A$5:A374),"")</f>
        <v/>
      </c>
      <c r="B375" s="91"/>
      <c r="C375" s="38"/>
      <c r="D375" s="55"/>
      <c r="E375" s="56"/>
      <c r="F375" s="57"/>
      <c r="G375" s="58"/>
      <c r="H375" s="35"/>
      <c r="I375" s="35"/>
      <c r="J375" s="43"/>
      <c r="K375" s="24"/>
      <c r="L375" s="44"/>
      <c r="M375" s="27"/>
      <c r="N375" s="27"/>
      <c r="O375" s="76"/>
      <c r="P375" s="59"/>
      <c r="Q375" s="59"/>
      <c r="T375" s="61"/>
    </row>
    <row r="376" spans="1:20" s="60" customFormat="1" x14ac:dyDescent="0.3">
      <c r="A376" s="45" t="str">
        <f>IF(F376&lt;&gt;"",1+MAX($A$5:A375),"")</f>
        <v/>
      </c>
      <c r="B376" s="91"/>
      <c r="C376" s="92" t="s">
        <v>315</v>
      </c>
      <c r="D376" s="55"/>
      <c r="E376" s="56"/>
      <c r="F376" s="57"/>
      <c r="G376" s="58"/>
      <c r="H376" s="35"/>
      <c r="I376" s="35"/>
      <c r="J376" s="43"/>
      <c r="K376" s="24"/>
      <c r="L376" s="44"/>
      <c r="M376" s="27"/>
      <c r="N376" s="27"/>
      <c r="O376" s="76"/>
      <c r="P376" s="59"/>
      <c r="Q376" s="59"/>
      <c r="T376" s="61"/>
    </row>
    <row r="377" spans="1:20" s="60" customFormat="1" x14ac:dyDescent="0.3">
      <c r="A377" s="45">
        <f>IF(F377&lt;&gt;"",1+MAX($A$5:A376),"")</f>
        <v>192</v>
      </c>
      <c r="B377" s="91"/>
      <c r="C377" s="38" t="s">
        <v>333</v>
      </c>
      <c r="D377" s="55">
        <v>1.74</v>
      </c>
      <c r="E377" s="56">
        <v>0.1</v>
      </c>
      <c r="F377" s="57">
        <f>(1+E377)*D377</f>
        <v>1.9140000000000001</v>
      </c>
      <c r="G377" s="58" t="s">
        <v>4</v>
      </c>
      <c r="H377" s="35">
        <v>3.1280000000000001</v>
      </c>
      <c r="I377" s="35">
        <f t="shared" ref="I377:I383" si="346">H377*F377</f>
        <v>5.9869920000000008</v>
      </c>
      <c r="J377" s="43">
        <v>0.112</v>
      </c>
      <c r="K377" s="24">
        <f t="shared" ref="K377:K383" si="347">$N$366</f>
        <v>36</v>
      </c>
      <c r="L377" s="44">
        <f t="shared" ref="L377:L383" si="348">J377*F377</f>
        <v>0.21436800000000003</v>
      </c>
      <c r="M377" s="27">
        <f t="shared" ref="M377:M383" si="349">L377*K377</f>
        <v>7.7172480000000014</v>
      </c>
      <c r="N377" s="27">
        <f t="shared" ref="N377:N383" si="350">M377+I377</f>
        <v>13.704240000000002</v>
      </c>
      <c r="O377" s="76"/>
      <c r="P377" s="59"/>
      <c r="Q377" s="59"/>
      <c r="T377" s="61"/>
    </row>
    <row r="378" spans="1:20" s="60" customFormat="1" x14ac:dyDescent="0.3">
      <c r="A378" s="45">
        <f>IF(F378&lt;&gt;"",1+MAX($A$5:A377),"")</f>
        <v>193</v>
      </c>
      <c r="B378" s="91"/>
      <c r="C378" s="38" t="s">
        <v>332</v>
      </c>
      <c r="D378" s="55">
        <v>3</v>
      </c>
      <c r="E378" s="56">
        <v>0.1</v>
      </c>
      <c r="F378" s="57">
        <f>(1+E378)*D378</f>
        <v>3.3000000000000003</v>
      </c>
      <c r="G378" s="58" t="s">
        <v>4</v>
      </c>
      <c r="H378" s="35">
        <v>4.1188400000000005</v>
      </c>
      <c r="I378" s="35">
        <f t="shared" si="346"/>
        <v>13.592172000000003</v>
      </c>
      <c r="J378" s="43">
        <v>0.14000000000000001</v>
      </c>
      <c r="K378" s="24">
        <f t="shared" si="347"/>
        <v>36</v>
      </c>
      <c r="L378" s="44">
        <f t="shared" si="348"/>
        <v>0.46200000000000008</v>
      </c>
      <c r="M378" s="27">
        <f t="shared" si="349"/>
        <v>16.632000000000001</v>
      </c>
      <c r="N378" s="27">
        <f t="shared" si="350"/>
        <v>30.224172000000003</v>
      </c>
      <c r="O378" s="76"/>
      <c r="P378" s="59"/>
      <c r="Q378" s="59"/>
      <c r="T378" s="61"/>
    </row>
    <row r="379" spans="1:20" s="60" customFormat="1" x14ac:dyDescent="0.3">
      <c r="A379" s="45">
        <f>IF(F379&lt;&gt;"",1+MAX($A$5:A378),"")</f>
        <v>194</v>
      </c>
      <c r="B379" s="91"/>
      <c r="C379" s="38" t="s">
        <v>331</v>
      </c>
      <c r="D379" s="55">
        <v>9.7200000000000006</v>
      </c>
      <c r="E379" s="56">
        <v>0.1</v>
      </c>
      <c r="F379" s="57">
        <f>(1+E379)*D379</f>
        <v>10.692000000000002</v>
      </c>
      <c r="G379" s="58" t="s">
        <v>4</v>
      </c>
      <c r="H379" s="35">
        <v>7.1760000000000002</v>
      </c>
      <c r="I379" s="35">
        <f t="shared" si="346"/>
        <v>76.725792000000013</v>
      </c>
      <c r="J379" s="43">
        <v>0.17599999999999999</v>
      </c>
      <c r="K379" s="24">
        <f t="shared" si="347"/>
        <v>36</v>
      </c>
      <c r="L379" s="44">
        <f t="shared" si="348"/>
        <v>1.8817920000000001</v>
      </c>
      <c r="M379" s="27">
        <f t="shared" si="349"/>
        <v>67.744512</v>
      </c>
      <c r="N379" s="27">
        <f t="shared" si="350"/>
        <v>144.470304</v>
      </c>
      <c r="O379" s="76"/>
      <c r="P379" s="59"/>
      <c r="Q379" s="59"/>
      <c r="T379" s="61"/>
    </row>
    <row r="380" spans="1:20" s="60" customFormat="1" x14ac:dyDescent="0.3">
      <c r="A380" s="45">
        <f>IF(F380&lt;&gt;"",1+MAX($A$5:A379),"")</f>
        <v>195</v>
      </c>
      <c r="B380" s="91"/>
      <c r="C380" s="38" t="s">
        <v>330</v>
      </c>
      <c r="D380" s="55">
        <v>22.3</v>
      </c>
      <c r="E380" s="56">
        <v>0.1</v>
      </c>
      <c r="F380" s="57">
        <f>(1+E380)*D380</f>
        <v>24.53</v>
      </c>
      <c r="G380" s="58" t="s">
        <v>4</v>
      </c>
      <c r="H380" s="35">
        <v>11.408000000000001</v>
      </c>
      <c r="I380" s="35">
        <f t="shared" si="346"/>
        <v>279.83824000000004</v>
      </c>
      <c r="J380" s="43">
        <v>0.23</v>
      </c>
      <c r="K380" s="24">
        <f t="shared" si="347"/>
        <v>36</v>
      </c>
      <c r="L380" s="44">
        <f t="shared" si="348"/>
        <v>5.6419000000000006</v>
      </c>
      <c r="M380" s="27">
        <f t="shared" si="349"/>
        <v>203.10840000000002</v>
      </c>
      <c r="N380" s="27">
        <f t="shared" si="350"/>
        <v>482.94664000000006</v>
      </c>
      <c r="O380" s="76"/>
      <c r="P380" s="59"/>
      <c r="Q380" s="59"/>
      <c r="T380" s="61"/>
    </row>
    <row r="381" spans="1:20" s="60" customFormat="1" x14ac:dyDescent="0.3">
      <c r="A381" s="45">
        <f>IF(F381&lt;&gt;"",1+MAX($A$5:A380),"")</f>
        <v>196</v>
      </c>
      <c r="B381" s="91"/>
      <c r="C381" s="38" t="s">
        <v>329</v>
      </c>
      <c r="D381" s="55">
        <v>82.54</v>
      </c>
      <c r="E381" s="56">
        <v>0.1</v>
      </c>
      <c r="F381" s="57">
        <f>(1+E381)*D381</f>
        <v>90.794000000000011</v>
      </c>
      <c r="G381" s="58" t="s">
        <v>4</v>
      </c>
      <c r="H381" s="35">
        <v>11.408000000000001</v>
      </c>
      <c r="I381" s="35">
        <f t="shared" si="346"/>
        <v>1035.7779520000001</v>
      </c>
      <c r="J381" s="43">
        <v>0.23</v>
      </c>
      <c r="K381" s="24">
        <f t="shared" si="347"/>
        <v>36</v>
      </c>
      <c r="L381" s="44">
        <f t="shared" si="348"/>
        <v>20.882620000000003</v>
      </c>
      <c r="M381" s="27">
        <f t="shared" si="349"/>
        <v>751.7743200000001</v>
      </c>
      <c r="N381" s="27">
        <f t="shared" si="350"/>
        <v>1787.5522720000004</v>
      </c>
      <c r="O381" s="76"/>
      <c r="P381" s="59"/>
      <c r="Q381" s="59"/>
      <c r="T381" s="61"/>
    </row>
    <row r="382" spans="1:20" s="60" customFormat="1" x14ac:dyDescent="0.3">
      <c r="A382" s="45">
        <f>IF(F382&lt;&gt;"",1+MAX($A$5:A381),"")</f>
        <v>197</v>
      </c>
      <c r="B382" s="91"/>
      <c r="C382" s="38" t="s">
        <v>328</v>
      </c>
      <c r="D382" s="55">
        <v>13.19</v>
      </c>
      <c r="E382" s="56">
        <v>0.1</v>
      </c>
      <c r="F382" s="57">
        <f>(1+E382)*D382</f>
        <v>14.509</v>
      </c>
      <c r="G382" s="58" t="s">
        <v>4</v>
      </c>
      <c r="H382" s="35">
        <v>16.376000000000001</v>
      </c>
      <c r="I382" s="35">
        <f t="shared" si="346"/>
        <v>237.59938400000001</v>
      </c>
      <c r="J382" s="43">
        <v>0.26500000000000001</v>
      </c>
      <c r="K382" s="24">
        <f t="shared" si="347"/>
        <v>36</v>
      </c>
      <c r="L382" s="44">
        <f t="shared" si="348"/>
        <v>3.8448850000000001</v>
      </c>
      <c r="M382" s="27">
        <f t="shared" si="349"/>
        <v>138.41586000000001</v>
      </c>
      <c r="N382" s="27">
        <f t="shared" si="350"/>
        <v>376.01524400000005</v>
      </c>
      <c r="O382" s="76"/>
      <c r="P382" s="59"/>
      <c r="Q382" s="59"/>
      <c r="T382" s="61"/>
    </row>
    <row r="383" spans="1:20" s="60" customFormat="1" x14ac:dyDescent="0.3">
      <c r="A383" s="45">
        <f>IF(F383&lt;&gt;"",1+MAX($A$5:A382),"")</f>
        <v>198</v>
      </c>
      <c r="B383" s="91"/>
      <c r="C383" s="38" t="s">
        <v>327</v>
      </c>
      <c r="D383" s="55">
        <v>32.42</v>
      </c>
      <c r="E383" s="56">
        <v>0.1</v>
      </c>
      <c r="F383" s="57">
        <f>(1+E383)*D383</f>
        <v>35.662000000000006</v>
      </c>
      <c r="G383" s="58" t="s">
        <v>4</v>
      </c>
      <c r="H383" s="35">
        <v>22.540000000000003</v>
      </c>
      <c r="I383" s="35">
        <f t="shared" si="346"/>
        <v>803.82148000000018</v>
      </c>
      <c r="J383" s="43">
        <v>0.33</v>
      </c>
      <c r="K383" s="24">
        <f t="shared" si="347"/>
        <v>36</v>
      </c>
      <c r="L383" s="44">
        <f t="shared" si="348"/>
        <v>11.768460000000003</v>
      </c>
      <c r="M383" s="27">
        <f t="shared" si="349"/>
        <v>423.66456000000011</v>
      </c>
      <c r="N383" s="27">
        <f t="shared" si="350"/>
        <v>1227.4860400000002</v>
      </c>
      <c r="O383" s="76"/>
      <c r="P383" s="59"/>
      <c r="Q383" s="59"/>
      <c r="T383" s="61"/>
    </row>
    <row r="384" spans="1:20" s="60" customFormat="1" x14ac:dyDescent="0.3">
      <c r="A384" s="45" t="str">
        <f>IF(F384&lt;&gt;"",1+MAX($A$5:A383),"")</f>
        <v/>
      </c>
      <c r="B384" s="91"/>
      <c r="C384" s="38"/>
      <c r="D384" s="55"/>
      <c r="E384" s="56"/>
      <c r="F384" s="57"/>
      <c r="G384" s="58"/>
      <c r="H384" s="35"/>
      <c r="I384" s="35"/>
      <c r="J384" s="43"/>
      <c r="K384" s="24"/>
      <c r="L384" s="44"/>
      <c r="M384" s="27"/>
      <c r="N384" s="27"/>
      <c r="O384" s="76"/>
      <c r="P384" s="59"/>
      <c r="Q384" s="59"/>
      <c r="T384" s="61"/>
    </row>
    <row r="385" spans="1:20" s="60" customFormat="1" x14ac:dyDescent="0.3">
      <c r="A385" s="45" t="str">
        <f>IF(F385&lt;&gt;"",1+MAX($A$5:A384),"")</f>
        <v/>
      </c>
      <c r="B385" s="91"/>
      <c r="C385" s="86" t="s">
        <v>326</v>
      </c>
      <c r="D385" s="55"/>
      <c r="E385" s="56"/>
      <c r="F385" s="57"/>
      <c r="G385" s="58"/>
      <c r="H385" s="35"/>
      <c r="I385" s="35"/>
      <c r="J385" s="43"/>
      <c r="K385" s="24"/>
      <c r="L385" s="44"/>
      <c r="M385" s="27"/>
      <c r="N385" s="27"/>
      <c r="O385" s="76"/>
      <c r="P385" s="59"/>
      <c r="Q385" s="59"/>
      <c r="T385" s="61"/>
    </row>
    <row r="386" spans="1:20" s="60" customFormat="1" x14ac:dyDescent="0.3">
      <c r="A386" s="45" t="str">
        <f>IF(F386&lt;&gt;"",1+MAX($A$5:A385),"")</f>
        <v/>
      </c>
      <c r="B386" s="91"/>
      <c r="C386" s="92" t="s">
        <v>297</v>
      </c>
      <c r="D386" s="55"/>
      <c r="E386" s="56"/>
      <c r="F386" s="57"/>
      <c r="G386" s="58"/>
      <c r="H386" s="35"/>
      <c r="I386" s="35"/>
      <c r="J386" s="43"/>
      <c r="K386" s="24"/>
      <c r="L386" s="44"/>
      <c r="M386" s="27"/>
      <c r="N386" s="27"/>
      <c r="O386" s="76"/>
      <c r="P386" s="59"/>
      <c r="Q386" s="59"/>
      <c r="T386" s="61"/>
    </row>
    <row r="387" spans="1:20" s="60" customFormat="1" x14ac:dyDescent="0.3">
      <c r="A387" s="45">
        <f>IF(F387&lt;&gt;"",1+MAX($A$5:A386),"")</f>
        <v>199</v>
      </c>
      <c r="B387" s="91"/>
      <c r="C387" s="38" t="s">
        <v>325</v>
      </c>
      <c r="D387" s="55">
        <v>24</v>
      </c>
      <c r="E387" s="56">
        <v>0</v>
      </c>
      <c r="F387" s="57">
        <f>(1+E387)*D387</f>
        <v>24</v>
      </c>
      <c r="G387" s="58" t="s">
        <v>3</v>
      </c>
      <c r="H387" s="35">
        <v>30.728000000000002</v>
      </c>
      <c r="I387" s="35">
        <f t="shared" ref="I387:I396" si="351">H387*F387</f>
        <v>737.47199999999998</v>
      </c>
      <c r="J387" s="43">
        <v>0.24299999999999999</v>
      </c>
      <c r="K387" s="24">
        <f t="shared" ref="K387:K396" si="352">$N$366</f>
        <v>36</v>
      </c>
      <c r="L387" s="44">
        <f t="shared" ref="L387:L396" si="353">J387*F387</f>
        <v>5.8319999999999999</v>
      </c>
      <c r="M387" s="27">
        <f t="shared" ref="M387:M396" si="354">L387*K387</f>
        <v>209.952</v>
      </c>
      <c r="N387" s="27">
        <f t="shared" ref="N387:N396" si="355">M387+I387</f>
        <v>947.42399999999998</v>
      </c>
      <c r="O387" s="76"/>
      <c r="P387" s="59"/>
      <c r="Q387" s="59"/>
      <c r="T387" s="61"/>
    </row>
    <row r="388" spans="1:20" s="60" customFormat="1" x14ac:dyDescent="0.3">
      <c r="A388" s="45">
        <f>IF(F388&lt;&gt;"",1+MAX($A$5:A387),"")</f>
        <v>200</v>
      </c>
      <c r="B388" s="91"/>
      <c r="C388" s="38" t="s">
        <v>324</v>
      </c>
      <c r="D388" s="55">
        <v>6</v>
      </c>
      <c r="E388" s="56">
        <v>0</v>
      </c>
      <c r="F388" s="57">
        <f>(1+E388)*D388</f>
        <v>6</v>
      </c>
      <c r="G388" s="58" t="s">
        <v>3</v>
      </c>
      <c r="H388" s="35">
        <v>22.632000000000001</v>
      </c>
      <c r="I388" s="35">
        <f t="shared" si="351"/>
        <v>135.792</v>
      </c>
      <c r="J388" s="43">
        <v>0.24299999999999999</v>
      </c>
      <c r="K388" s="24">
        <f t="shared" si="352"/>
        <v>36</v>
      </c>
      <c r="L388" s="44">
        <f t="shared" si="353"/>
        <v>1.458</v>
      </c>
      <c r="M388" s="27">
        <f t="shared" si="354"/>
        <v>52.488</v>
      </c>
      <c r="N388" s="27">
        <f t="shared" si="355"/>
        <v>188.28</v>
      </c>
      <c r="O388" s="76"/>
      <c r="P388" s="59"/>
      <c r="Q388" s="59"/>
      <c r="T388" s="61"/>
    </row>
    <row r="389" spans="1:20" s="60" customFormat="1" x14ac:dyDescent="0.3">
      <c r="A389" s="45">
        <f>IF(F389&lt;&gt;"",1+MAX($A$5:A388),"")</f>
        <v>201</v>
      </c>
      <c r="B389" s="91"/>
      <c r="C389" s="38" t="s">
        <v>323</v>
      </c>
      <c r="D389" s="55">
        <v>2</v>
      </c>
      <c r="E389" s="56">
        <v>0</v>
      </c>
      <c r="F389" s="57">
        <f>(1+E389)*D389</f>
        <v>2</v>
      </c>
      <c r="G389" s="58" t="s">
        <v>3</v>
      </c>
      <c r="H389" s="35">
        <v>40.847999999999999</v>
      </c>
      <c r="I389" s="35">
        <f t="shared" si="351"/>
        <v>81.695999999999998</v>
      </c>
      <c r="J389" s="43">
        <v>0.32</v>
      </c>
      <c r="K389" s="24">
        <f t="shared" si="352"/>
        <v>36</v>
      </c>
      <c r="L389" s="44">
        <f t="shared" si="353"/>
        <v>0.64</v>
      </c>
      <c r="M389" s="27">
        <f t="shared" si="354"/>
        <v>23.04</v>
      </c>
      <c r="N389" s="27">
        <f t="shared" si="355"/>
        <v>104.73599999999999</v>
      </c>
      <c r="O389" s="76"/>
      <c r="P389" s="59"/>
      <c r="Q389" s="59"/>
      <c r="T389" s="61"/>
    </row>
    <row r="390" spans="1:20" s="60" customFormat="1" x14ac:dyDescent="0.3">
      <c r="A390" s="45">
        <f>IF(F390&lt;&gt;"",1+MAX($A$5:A389),"")</f>
        <v>202</v>
      </c>
      <c r="B390" s="91"/>
      <c r="C390" s="38" t="s">
        <v>322</v>
      </c>
      <c r="D390" s="55">
        <v>1</v>
      </c>
      <c r="E390" s="56">
        <v>0</v>
      </c>
      <c r="F390" s="57">
        <f>(1+E390)*D390</f>
        <v>1</v>
      </c>
      <c r="G390" s="58" t="s">
        <v>3</v>
      </c>
      <c r="H390" s="35">
        <v>47.104000000000006</v>
      </c>
      <c r="I390" s="35">
        <f t="shared" si="351"/>
        <v>47.104000000000006</v>
      </c>
      <c r="J390" s="43">
        <v>0.32</v>
      </c>
      <c r="K390" s="24">
        <f t="shared" si="352"/>
        <v>36</v>
      </c>
      <c r="L390" s="44">
        <f t="shared" si="353"/>
        <v>0.32</v>
      </c>
      <c r="M390" s="27">
        <f t="shared" si="354"/>
        <v>11.52</v>
      </c>
      <c r="N390" s="27">
        <f t="shared" si="355"/>
        <v>58.624000000000009</v>
      </c>
      <c r="O390" s="76"/>
      <c r="P390" s="59"/>
      <c r="Q390" s="59"/>
      <c r="T390" s="61"/>
    </row>
    <row r="391" spans="1:20" s="60" customFormat="1" x14ac:dyDescent="0.3">
      <c r="A391" s="45">
        <f>IF(F391&lt;&gt;"",1+MAX($A$5:A390),"")</f>
        <v>203</v>
      </c>
      <c r="B391" s="91"/>
      <c r="C391" s="38" t="s">
        <v>321</v>
      </c>
      <c r="D391" s="55">
        <v>16</v>
      </c>
      <c r="E391" s="56">
        <v>0</v>
      </c>
      <c r="F391" s="57">
        <f>(1+E391)*D391</f>
        <v>16</v>
      </c>
      <c r="G391" s="58" t="s">
        <v>3</v>
      </c>
      <c r="H391" s="35">
        <v>32.567999999999998</v>
      </c>
      <c r="I391" s="35">
        <f t="shared" si="351"/>
        <v>521.08799999999997</v>
      </c>
      <c r="J391" s="43">
        <v>0.27600000000000002</v>
      </c>
      <c r="K391" s="24">
        <f t="shared" si="352"/>
        <v>36</v>
      </c>
      <c r="L391" s="44">
        <f t="shared" si="353"/>
        <v>4.4160000000000004</v>
      </c>
      <c r="M391" s="27">
        <f t="shared" si="354"/>
        <v>158.976</v>
      </c>
      <c r="N391" s="27">
        <f t="shared" si="355"/>
        <v>680.06399999999996</v>
      </c>
      <c r="O391" s="76"/>
      <c r="P391" s="59"/>
      <c r="Q391" s="59"/>
      <c r="T391" s="61"/>
    </row>
    <row r="392" spans="1:20" s="60" customFormat="1" x14ac:dyDescent="0.3">
      <c r="A392" s="45">
        <f>IF(F392&lt;&gt;"",1+MAX($A$5:A391),"")</f>
        <v>204</v>
      </c>
      <c r="B392" s="91"/>
      <c r="C392" s="38" t="s">
        <v>320</v>
      </c>
      <c r="D392" s="55">
        <v>3</v>
      </c>
      <c r="E392" s="56">
        <v>0</v>
      </c>
      <c r="F392" s="57">
        <f>(1+E392)*D392</f>
        <v>3</v>
      </c>
      <c r="G392" s="58" t="s">
        <v>3</v>
      </c>
      <c r="H392" s="35">
        <v>26.036000000000001</v>
      </c>
      <c r="I392" s="35">
        <f t="shared" si="351"/>
        <v>78.108000000000004</v>
      </c>
      <c r="J392" s="43">
        <v>0.27600000000000002</v>
      </c>
      <c r="K392" s="24">
        <f t="shared" si="352"/>
        <v>36</v>
      </c>
      <c r="L392" s="44">
        <f t="shared" si="353"/>
        <v>0.82800000000000007</v>
      </c>
      <c r="M392" s="27">
        <f t="shared" si="354"/>
        <v>29.808000000000003</v>
      </c>
      <c r="N392" s="27">
        <f t="shared" si="355"/>
        <v>107.91600000000001</v>
      </c>
      <c r="O392" s="76"/>
      <c r="P392" s="59"/>
      <c r="Q392" s="59"/>
      <c r="T392" s="61"/>
    </row>
    <row r="393" spans="1:20" s="60" customFormat="1" x14ac:dyDescent="0.3">
      <c r="A393" s="45">
        <f>IF(F393&lt;&gt;"",1+MAX($A$5:A392),"")</f>
        <v>205</v>
      </c>
      <c r="B393" s="91"/>
      <c r="C393" s="38" t="s">
        <v>319</v>
      </c>
      <c r="D393" s="55">
        <v>3</v>
      </c>
      <c r="E393" s="56">
        <v>0</v>
      </c>
      <c r="F393" s="57">
        <f>(1+E393)*D393</f>
        <v>3</v>
      </c>
      <c r="G393" s="58" t="s">
        <v>3</v>
      </c>
      <c r="H393" s="35">
        <v>40.847999999999999</v>
      </c>
      <c r="I393" s="35">
        <f t="shared" si="351"/>
        <v>122.544</v>
      </c>
      <c r="J393" s="43">
        <v>0.32</v>
      </c>
      <c r="K393" s="24">
        <f t="shared" si="352"/>
        <v>36</v>
      </c>
      <c r="L393" s="44">
        <f t="shared" si="353"/>
        <v>0.96</v>
      </c>
      <c r="M393" s="27">
        <f t="shared" si="354"/>
        <v>34.56</v>
      </c>
      <c r="N393" s="27">
        <f t="shared" si="355"/>
        <v>157.10399999999998</v>
      </c>
      <c r="O393" s="76"/>
      <c r="P393" s="59"/>
      <c r="Q393" s="59"/>
      <c r="T393" s="61"/>
    </row>
    <row r="394" spans="1:20" s="60" customFormat="1" x14ac:dyDescent="0.3">
      <c r="A394" s="45">
        <f>IF(F394&lt;&gt;"",1+MAX($A$5:A393),"")</f>
        <v>206</v>
      </c>
      <c r="B394" s="91"/>
      <c r="C394" s="38" t="s">
        <v>318</v>
      </c>
      <c r="D394" s="55">
        <v>1</v>
      </c>
      <c r="E394" s="56">
        <v>0</v>
      </c>
      <c r="F394" s="57">
        <f>(1+E394)*D394</f>
        <v>1</v>
      </c>
      <c r="G394" s="58" t="s">
        <v>3</v>
      </c>
      <c r="H394" s="35">
        <v>40.847999999999999</v>
      </c>
      <c r="I394" s="35">
        <f t="shared" si="351"/>
        <v>40.847999999999999</v>
      </c>
      <c r="J394" s="43">
        <v>0.32</v>
      </c>
      <c r="K394" s="24">
        <f t="shared" si="352"/>
        <v>36</v>
      </c>
      <c r="L394" s="44">
        <f t="shared" si="353"/>
        <v>0.32</v>
      </c>
      <c r="M394" s="27">
        <f t="shared" si="354"/>
        <v>11.52</v>
      </c>
      <c r="N394" s="27">
        <f t="shared" si="355"/>
        <v>52.367999999999995</v>
      </c>
      <c r="O394" s="76"/>
      <c r="P394" s="59"/>
      <c r="Q394" s="59"/>
      <c r="T394" s="61"/>
    </row>
    <row r="395" spans="1:20" s="60" customFormat="1" x14ac:dyDescent="0.3">
      <c r="A395" s="45">
        <f>IF(F395&lt;&gt;"",1+MAX($A$5:A394),"")</f>
        <v>207</v>
      </c>
      <c r="B395" s="91"/>
      <c r="C395" s="38" t="s">
        <v>317</v>
      </c>
      <c r="D395" s="55">
        <v>1</v>
      </c>
      <c r="E395" s="56">
        <v>0</v>
      </c>
      <c r="F395" s="57">
        <f>(1+E395)*D395</f>
        <v>1</v>
      </c>
      <c r="G395" s="58" t="s">
        <v>3</v>
      </c>
      <c r="H395" s="35">
        <v>40.847999999999999</v>
      </c>
      <c r="I395" s="35">
        <f t="shared" si="351"/>
        <v>40.847999999999999</v>
      </c>
      <c r="J395" s="43">
        <v>0.32</v>
      </c>
      <c r="K395" s="24">
        <f t="shared" si="352"/>
        <v>36</v>
      </c>
      <c r="L395" s="44">
        <f t="shared" si="353"/>
        <v>0.32</v>
      </c>
      <c r="M395" s="27">
        <f t="shared" si="354"/>
        <v>11.52</v>
      </c>
      <c r="N395" s="27">
        <f t="shared" si="355"/>
        <v>52.367999999999995</v>
      </c>
      <c r="O395" s="76"/>
      <c r="P395" s="59"/>
      <c r="Q395" s="59"/>
      <c r="T395" s="61"/>
    </row>
    <row r="396" spans="1:20" s="60" customFormat="1" x14ac:dyDescent="0.3">
      <c r="A396" s="45">
        <f>IF(F396&lt;&gt;"",1+MAX($A$5:A395),"")</f>
        <v>208</v>
      </c>
      <c r="B396" s="91"/>
      <c r="C396" s="38" t="s">
        <v>316</v>
      </c>
      <c r="D396" s="55">
        <v>3</v>
      </c>
      <c r="E396" s="56">
        <v>0</v>
      </c>
      <c r="F396" s="57">
        <f>(1+E396)*D396</f>
        <v>3</v>
      </c>
      <c r="G396" s="58" t="s">
        <v>3</v>
      </c>
      <c r="H396" s="35">
        <v>40.847999999999999</v>
      </c>
      <c r="I396" s="35">
        <f t="shared" si="351"/>
        <v>122.544</v>
      </c>
      <c r="J396" s="43">
        <v>0.32</v>
      </c>
      <c r="K396" s="24">
        <f t="shared" si="352"/>
        <v>36</v>
      </c>
      <c r="L396" s="44">
        <f t="shared" si="353"/>
        <v>0.96</v>
      </c>
      <c r="M396" s="27">
        <f t="shared" si="354"/>
        <v>34.56</v>
      </c>
      <c r="N396" s="27">
        <f t="shared" si="355"/>
        <v>157.10399999999998</v>
      </c>
      <c r="O396" s="76"/>
      <c r="P396" s="59"/>
      <c r="Q396" s="59"/>
      <c r="T396" s="61"/>
    </row>
    <row r="397" spans="1:20" s="60" customFormat="1" x14ac:dyDescent="0.3">
      <c r="A397" s="45" t="str">
        <f>IF(F397&lt;&gt;"",1+MAX($A$5:A396),"")</f>
        <v/>
      </c>
      <c r="B397" s="91"/>
      <c r="C397" s="38"/>
      <c r="D397" s="55"/>
      <c r="E397" s="56"/>
      <c r="F397" s="57"/>
      <c r="G397" s="58"/>
      <c r="H397" s="35"/>
      <c r="I397" s="35"/>
      <c r="J397" s="43"/>
      <c r="K397" s="24"/>
      <c r="L397" s="44"/>
      <c r="M397" s="27"/>
      <c r="N397" s="27"/>
      <c r="O397" s="76"/>
      <c r="P397" s="59"/>
      <c r="Q397" s="59"/>
      <c r="T397" s="61"/>
    </row>
    <row r="398" spans="1:20" s="60" customFormat="1" x14ac:dyDescent="0.3">
      <c r="A398" s="45" t="str">
        <f>IF(F398&lt;&gt;"",1+MAX($A$5:A397),"")</f>
        <v/>
      </c>
      <c r="B398" s="91"/>
      <c r="C398" s="92" t="s">
        <v>315</v>
      </c>
      <c r="D398" s="55"/>
      <c r="E398" s="56"/>
      <c r="F398" s="57"/>
      <c r="G398" s="58"/>
      <c r="H398" s="35"/>
      <c r="I398" s="35"/>
      <c r="J398" s="43"/>
      <c r="K398" s="24"/>
      <c r="L398" s="44"/>
      <c r="M398" s="27"/>
      <c r="N398" s="27"/>
      <c r="O398" s="76"/>
      <c r="P398" s="59"/>
      <c r="Q398" s="59"/>
      <c r="T398" s="61"/>
    </row>
    <row r="399" spans="1:20" s="60" customFormat="1" x14ac:dyDescent="0.3">
      <c r="A399" s="45">
        <f>IF(F399&lt;&gt;"",1+MAX($A$5:A398),"")</f>
        <v>209</v>
      </c>
      <c r="B399" s="91"/>
      <c r="C399" s="38" t="s">
        <v>314</v>
      </c>
      <c r="D399" s="55">
        <v>4</v>
      </c>
      <c r="E399" s="56">
        <v>0</v>
      </c>
      <c r="F399" s="57">
        <f>(1+E399)*D399</f>
        <v>4</v>
      </c>
      <c r="G399" s="58" t="s">
        <v>3</v>
      </c>
      <c r="H399" s="35">
        <v>12.364800000000001</v>
      </c>
      <c r="I399" s="35">
        <f t="shared" ref="I399:I414" si="356">H399*F399</f>
        <v>49.459200000000003</v>
      </c>
      <c r="J399" s="43">
        <v>0.3</v>
      </c>
      <c r="K399" s="24">
        <f t="shared" ref="K399:K414" si="357">$N$366</f>
        <v>36</v>
      </c>
      <c r="L399" s="44">
        <f t="shared" ref="L399:L414" si="358">J399*F399</f>
        <v>1.2</v>
      </c>
      <c r="M399" s="27">
        <f t="shared" ref="M399:M414" si="359">L399*K399</f>
        <v>43.199999999999996</v>
      </c>
      <c r="N399" s="27">
        <f t="shared" ref="N399:N414" si="360">M399+I399</f>
        <v>92.659199999999998</v>
      </c>
      <c r="O399" s="76"/>
      <c r="P399" s="59"/>
      <c r="Q399" s="59"/>
      <c r="T399" s="61"/>
    </row>
    <row r="400" spans="1:20" s="60" customFormat="1" x14ac:dyDescent="0.3">
      <c r="A400" s="45">
        <f>IF(F400&lt;&gt;"",1+MAX($A$5:A399),"")</f>
        <v>210</v>
      </c>
      <c r="B400" s="91"/>
      <c r="C400" s="38" t="s">
        <v>313</v>
      </c>
      <c r="D400" s="55">
        <v>1</v>
      </c>
      <c r="E400" s="56">
        <v>0</v>
      </c>
      <c r="F400" s="57">
        <f>(1+E400)*D400</f>
        <v>1</v>
      </c>
      <c r="G400" s="58" t="s">
        <v>3</v>
      </c>
      <c r="H400" s="35">
        <v>22.586000000000002</v>
      </c>
      <c r="I400" s="35">
        <f t="shared" si="356"/>
        <v>22.586000000000002</v>
      </c>
      <c r="J400" s="43">
        <v>0.36499999999999999</v>
      </c>
      <c r="K400" s="24">
        <f t="shared" si="357"/>
        <v>36</v>
      </c>
      <c r="L400" s="44">
        <f t="shared" si="358"/>
        <v>0.36499999999999999</v>
      </c>
      <c r="M400" s="27">
        <f t="shared" si="359"/>
        <v>13.14</v>
      </c>
      <c r="N400" s="27">
        <f t="shared" si="360"/>
        <v>35.725999999999999</v>
      </c>
      <c r="O400" s="76"/>
      <c r="P400" s="59"/>
      <c r="Q400" s="59"/>
      <c r="T400" s="61"/>
    </row>
    <row r="401" spans="1:20" s="60" customFormat="1" x14ac:dyDescent="0.3">
      <c r="A401" s="45">
        <f>IF(F401&lt;&gt;"",1+MAX($A$5:A400),"")</f>
        <v>211</v>
      </c>
      <c r="B401" s="91"/>
      <c r="C401" s="38" t="s">
        <v>312</v>
      </c>
      <c r="D401" s="55">
        <v>1</v>
      </c>
      <c r="E401" s="56">
        <v>0</v>
      </c>
      <c r="F401" s="57">
        <f>(1+E401)*D401</f>
        <v>1</v>
      </c>
      <c r="G401" s="58" t="s">
        <v>3</v>
      </c>
      <c r="H401" s="35">
        <v>34.656400000000005</v>
      </c>
      <c r="I401" s="35">
        <f t="shared" si="356"/>
        <v>34.656400000000005</v>
      </c>
      <c r="J401" s="43">
        <v>0.44</v>
      </c>
      <c r="K401" s="24">
        <f t="shared" si="357"/>
        <v>36</v>
      </c>
      <c r="L401" s="44">
        <f t="shared" si="358"/>
        <v>0.44</v>
      </c>
      <c r="M401" s="27">
        <f t="shared" si="359"/>
        <v>15.84</v>
      </c>
      <c r="N401" s="27">
        <f t="shared" si="360"/>
        <v>50.496400000000008</v>
      </c>
      <c r="O401" s="76"/>
      <c r="P401" s="59"/>
      <c r="Q401" s="59"/>
      <c r="T401" s="61"/>
    </row>
    <row r="402" spans="1:20" s="60" customFormat="1" x14ac:dyDescent="0.3">
      <c r="A402" s="45">
        <f>IF(F402&lt;&gt;"",1+MAX($A$5:A401),"")</f>
        <v>212</v>
      </c>
      <c r="B402" s="91"/>
      <c r="C402" s="38" t="s">
        <v>311</v>
      </c>
      <c r="D402" s="55">
        <v>5</v>
      </c>
      <c r="E402" s="56">
        <v>0</v>
      </c>
      <c r="F402" s="57">
        <f>(1+E402)*D402</f>
        <v>5</v>
      </c>
      <c r="G402" s="58" t="s">
        <v>3</v>
      </c>
      <c r="H402" s="35">
        <v>20.516000000000002</v>
      </c>
      <c r="I402" s="35">
        <f t="shared" si="356"/>
        <v>102.58000000000001</v>
      </c>
      <c r="J402" s="43">
        <v>0.34</v>
      </c>
      <c r="K402" s="24">
        <f t="shared" si="357"/>
        <v>36</v>
      </c>
      <c r="L402" s="44">
        <f t="shared" si="358"/>
        <v>1.7000000000000002</v>
      </c>
      <c r="M402" s="27">
        <f t="shared" si="359"/>
        <v>61.2</v>
      </c>
      <c r="N402" s="27">
        <f t="shared" si="360"/>
        <v>163.78000000000003</v>
      </c>
      <c r="O402" s="76"/>
      <c r="P402" s="59"/>
      <c r="Q402" s="59"/>
      <c r="T402" s="61"/>
    </row>
    <row r="403" spans="1:20" s="60" customFormat="1" x14ac:dyDescent="0.3">
      <c r="A403" s="45">
        <f>IF(F403&lt;&gt;"",1+MAX($A$5:A402),"")</f>
        <v>213</v>
      </c>
      <c r="B403" s="91"/>
      <c r="C403" s="38" t="s">
        <v>310</v>
      </c>
      <c r="D403" s="55">
        <v>9</v>
      </c>
      <c r="E403" s="56">
        <v>0</v>
      </c>
      <c r="F403" s="57">
        <f>(1+E403)*D403</f>
        <v>9</v>
      </c>
      <c r="G403" s="58" t="s">
        <v>3</v>
      </c>
      <c r="H403" s="35">
        <v>20.516000000000002</v>
      </c>
      <c r="I403" s="35">
        <f t="shared" si="356"/>
        <v>184.64400000000001</v>
      </c>
      <c r="J403" s="43">
        <v>0.34</v>
      </c>
      <c r="K403" s="24">
        <f t="shared" si="357"/>
        <v>36</v>
      </c>
      <c r="L403" s="44">
        <f t="shared" si="358"/>
        <v>3.06</v>
      </c>
      <c r="M403" s="27">
        <f t="shared" si="359"/>
        <v>110.16</v>
      </c>
      <c r="N403" s="27">
        <f t="shared" si="360"/>
        <v>294.80399999999997</v>
      </c>
      <c r="O403" s="76"/>
      <c r="P403" s="59"/>
      <c r="Q403" s="59"/>
      <c r="T403" s="61"/>
    </row>
    <row r="404" spans="1:20" s="60" customFormat="1" x14ac:dyDescent="0.3">
      <c r="A404" s="45">
        <f>IF(F404&lt;&gt;"",1+MAX($A$5:A403),"")</f>
        <v>214</v>
      </c>
      <c r="B404" s="91"/>
      <c r="C404" s="38" t="s">
        <v>309</v>
      </c>
      <c r="D404" s="55">
        <v>9</v>
      </c>
      <c r="E404" s="56">
        <v>0</v>
      </c>
      <c r="F404" s="57">
        <f>(1+E404)*D404</f>
        <v>9</v>
      </c>
      <c r="G404" s="58" t="s">
        <v>3</v>
      </c>
      <c r="H404" s="35">
        <v>43.792000000000002</v>
      </c>
      <c r="I404" s="35">
        <f t="shared" si="356"/>
        <v>394.12800000000004</v>
      </c>
      <c r="J404" s="43">
        <v>0.67</v>
      </c>
      <c r="K404" s="24">
        <f t="shared" si="357"/>
        <v>36</v>
      </c>
      <c r="L404" s="44">
        <f t="shared" si="358"/>
        <v>6.03</v>
      </c>
      <c r="M404" s="27">
        <f t="shared" si="359"/>
        <v>217.08</v>
      </c>
      <c r="N404" s="27">
        <f t="shared" si="360"/>
        <v>611.20800000000008</v>
      </c>
      <c r="O404" s="76"/>
      <c r="P404" s="59"/>
      <c r="Q404" s="59"/>
      <c r="T404" s="61"/>
    </row>
    <row r="405" spans="1:20" s="60" customFormat="1" x14ac:dyDescent="0.3">
      <c r="A405" s="45">
        <f>IF(F405&lt;&gt;"",1+MAX($A$5:A404),"")</f>
        <v>215</v>
      </c>
      <c r="B405" s="91"/>
      <c r="C405" s="38" t="s">
        <v>308</v>
      </c>
      <c r="D405" s="55">
        <v>8</v>
      </c>
      <c r="E405" s="56">
        <v>0</v>
      </c>
      <c r="F405" s="57">
        <f>(1+E405)*D405</f>
        <v>8</v>
      </c>
      <c r="G405" s="58" t="s">
        <v>3</v>
      </c>
      <c r="H405" s="35">
        <v>16.376000000000001</v>
      </c>
      <c r="I405" s="35">
        <f t="shared" si="356"/>
        <v>131.00800000000001</v>
      </c>
      <c r="J405" s="43">
        <v>0.54</v>
      </c>
      <c r="K405" s="24">
        <f t="shared" si="357"/>
        <v>36</v>
      </c>
      <c r="L405" s="44">
        <f t="shared" si="358"/>
        <v>4.32</v>
      </c>
      <c r="M405" s="27">
        <f t="shared" si="359"/>
        <v>155.52000000000001</v>
      </c>
      <c r="N405" s="27">
        <f t="shared" si="360"/>
        <v>286.52800000000002</v>
      </c>
      <c r="O405" s="76"/>
      <c r="P405" s="59"/>
      <c r="Q405" s="59"/>
      <c r="T405" s="61"/>
    </row>
    <row r="406" spans="1:20" s="60" customFormat="1" x14ac:dyDescent="0.3">
      <c r="A406" s="45">
        <f>IF(F406&lt;&gt;"",1+MAX($A$5:A405),"")</f>
        <v>216</v>
      </c>
      <c r="B406" s="91"/>
      <c r="C406" s="38" t="s">
        <v>307</v>
      </c>
      <c r="D406" s="55">
        <v>12</v>
      </c>
      <c r="E406" s="56">
        <v>0</v>
      </c>
      <c r="F406" s="57">
        <f>(1+E406)*D406</f>
        <v>12</v>
      </c>
      <c r="G406" s="58" t="s">
        <v>3</v>
      </c>
      <c r="H406" s="35">
        <v>16.376000000000001</v>
      </c>
      <c r="I406" s="35">
        <f t="shared" si="356"/>
        <v>196.512</v>
      </c>
      <c r="J406" s="43">
        <v>0.54</v>
      </c>
      <c r="K406" s="24">
        <f t="shared" si="357"/>
        <v>36</v>
      </c>
      <c r="L406" s="44">
        <f t="shared" si="358"/>
        <v>6.48</v>
      </c>
      <c r="M406" s="27">
        <f t="shared" si="359"/>
        <v>233.28000000000003</v>
      </c>
      <c r="N406" s="27">
        <f t="shared" si="360"/>
        <v>429.79200000000003</v>
      </c>
      <c r="O406" s="76"/>
      <c r="P406" s="59"/>
      <c r="Q406" s="59"/>
      <c r="T406" s="61"/>
    </row>
    <row r="407" spans="1:20" s="60" customFormat="1" x14ac:dyDescent="0.3">
      <c r="A407" s="45">
        <f>IF(F407&lt;&gt;"",1+MAX($A$5:A406),"")</f>
        <v>217</v>
      </c>
      <c r="B407" s="91"/>
      <c r="C407" s="38" t="s">
        <v>306</v>
      </c>
      <c r="D407" s="55">
        <v>1</v>
      </c>
      <c r="E407" s="56">
        <v>0</v>
      </c>
      <c r="F407" s="57">
        <f>(1+E407)*D407</f>
        <v>1</v>
      </c>
      <c r="G407" s="58" t="s">
        <v>3</v>
      </c>
      <c r="H407" s="35">
        <v>44.804000000000002</v>
      </c>
      <c r="I407" s="35">
        <f t="shared" si="356"/>
        <v>44.804000000000002</v>
      </c>
      <c r="J407" s="43">
        <v>0.68</v>
      </c>
      <c r="K407" s="24">
        <f t="shared" si="357"/>
        <v>36</v>
      </c>
      <c r="L407" s="44">
        <f t="shared" si="358"/>
        <v>0.68</v>
      </c>
      <c r="M407" s="27">
        <f t="shared" si="359"/>
        <v>24.48</v>
      </c>
      <c r="N407" s="27">
        <f t="shared" si="360"/>
        <v>69.284000000000006</v>
      </c>
      <c r="O407" s="76"/>
      <c r="P407" s="59"/>
      <c r="Q407" s="59"/>
      <c r="T407" s="61"/>
    </row>
    <row r="408" spans="1:20" s="60" customFormat="1" x14ac:dyDescent="0.3">
      <c r="A408" s="45">
        <f>IF(F408&lt;&gt;"",1+MAX($A$5:A407),"")</f>
        <v>218</v>
      </c>
      <c r="B408" s="91"/>
      <c r="C408" s="38" t="s">
        <v>305</v>
      </c>
      <c r="D408" s="55">
        <v>2</v>
      </c>
      <c r="E408" s="56">
        <v>0</v>
      </c>
      <c r="F408" s="57">
        <f>(1+E408)*D408</f>
        <v>2</v>
      </c>
      <c r="G408" s="58" t="s">
        <v>3</v>
      </c>
      <c r="H408" s="35">
        <v>47.104000000000006</v>
      </c>
      <c r="I408" s="35">
        <f t="shared" si="356"/>
        <v>94.208000000000013</v>
      </c>
      <c r="J408" s="43">
        <v>0.8</v>
      </c>
      <c r="K408" s="24">
        <f t="shared" si="357"/>
        <v>36</v>
      </c>
      <c r="L408" s="44">
        <f t="shared" si="358"/>
        <v>1.6</v>
      </c>
      <c r="M408" s="27">
        <f t="shared" si="359"/>
        <v>57.6</v>
      </c>
      <c r="N408" s="27">
        <f t="shared" si="360"/>
        <v>151.80800000000002</v>
      </c>
      <c r="O408" s="76"/>
      <c r="P408" s="59"/>
      <c r="Q408" s="59"/>
      <c r="T408" s="61"/>
    </row>
    <row r="409" spans="1:20" s="60" customFormat="1" x14ac:dyDescent="0.3">
      <c r="A409" s="45">
        <f>IF(F409&lt;&gt;"",1+MAX($A$5:A408),"")</f>
        <v>219</v>
      </c>
      <c r="B409" s="91"/>
      <c r="C409" s="38" t="s">
        <v>304</v>
      </c>
      <c r="D409" s="55">
        <v>2</v>
      </c>
      <c r="E409" s="56">
        <v>0</v>
      </c>
      <c r="F409" s="57">
        <f>(1+E409)*D409</f>
        <v>2</v>
      </c>
      <c r="G409" s="58" t="s">
        <v>3</v>
      </c>
      <c r="H409" s="35">
        <v>52.164000000000001</v>
      </c>
      <c r="I409" s="35">
        <f t="shared" si="356"/>
        <v>104.328</v>
      </c>
      <c r="J409" s="43">
        <v>0.45</v>
      </c>
      <c r="K409" s="24">
        <f t="shared" si="357"/>
        <v>36</v>
      </c>
      <c r="L409" s="44">
        <f t="shared" si="358"/>
        <v>0.9</v>
      </c>
      <c r="M409" s="27">
        <f t="shared" si="359"/>
        <v>32.4</v>
      </c>
      <c r="N409" s="27">
        <f t="shared" si="360"/>
        <v>136.72800000000001</v>
      </c>
      <c r="O409" s="76"/>
      <c r="P409" s="59"/>
      <c r="Q409" s="59"/>
      <c r="T409" s="61"/>
    </row>
    <row r="410" spans="1:20" s="60" customFormat="1" x14ac:dyDescent="0.3">
      <c r="A410" s="45">
        <f>IF(F410&lt;&gt;"",1+MAX($A$5:A409),"")</f>
        <v>220</v>
      </c>
      <c r="B410" s="91"/>
      <c r="C410" s="38" t="s">
        <v>303</v>
      </c>
      <c r="D410" s="55">
        <v>1</v>
      </c>
      <c r="E410" s="56">
        <v>0</v>
      </c>
      <c r="F410" s="57">
        <f>(1+E410)*D410</f>
        <v>1</v>
      </c>
      <c r="G410" s="58" t="s">
        <v>3</v>
      </c>
      <c r="H410" s="35">
        <v>52.164000000000001</v>
      </c>
      <c r="I410" s="35">
        <f t="shared" si="356"/>
        <v>52.164000000000001</v>
      </c>
      <c r="J410" s="43">
        <v>0.45</v>
      </c>
      <c r="K410" s="24">
        <f t="shared" si="357"/>
        <v>36</v>
      </c>
      <c r="L410" s="44">
        <f t="shared" si="358"/>
        <v>0.45</v>
      </c>
      <c r="M410" s="27">
        <f t="shared" si="359"/>
        <v>16.2</v>
      </c>
      <c r="N410" s="27">
        <f t="shared" si="360"/>
        <v>68.364000000000004</v>
      </c>
      <c r="O410" s="76"/>
      <c r="P410" s="59"/>
      <c r="Q410" s="59"/>
      <c r="T410" s="61"/>
    </row>
    <row r="411" spans="1:20" s="60" customFormat="1" x14ac:dyDescent="0.3">
      <c r="A411" s="45">
        <f>IF(F411&lt;&gt;"",1+MAX($A$5:A410),"")</f>
        <v>221</v>
      </c>
      <c r="B411" s="91"/>
      <c r="C411" s="38" t="s">
        <v>302</v>
      </c>
      <c r="D411" s="55">
        <v>2</v>
      </c>
      <c r="E411" s="56">
        <v>0</v>
      </c>
      <c r="F411" s="57">
        <f>(1+E411)*D411</f>
        <v>2</v>
      </c>
      <c r="G411" s="58" t="s">
        <v>3</v>
      </c>
      <c r="H411" s="35">
        <v>72.588000000000008</v>
      </c>
      <c r="I411" s="35">
        <f t="shared" si="356"/>
        <v>145.17600000000002</v>
      </c>
      <c r="J411" s="43">
        <v>1</v>
      </c>
      <c r="K411" s="24">
        <f t="shared" si="357"/>
        <v>36</v>
      </c>
      <c r="L411" s="44">
        <f t="shared" si="358"/>
        <v>2</v>
      </c>
      <c r="M411" s="27">
        <f t="shared" si="359"/>
        <v>72</v>
      </c>
      <c r="N411" s="27">
        <f t="shared" si="360"/>
        <v>217.17600000000002</v>
      </c>
      <c r="O411" s="76"/>
      <c r="P411" s="59"/>
      <c r="Q411" s="59"/>
      <c r="T411" s="61"/>
    </row>
    <row r="412" spans="1:20" s="60" customFormat="1" x14ac:dyDescent="0.3">
      <c r="A412" s="45">
        <f>IF(F412&lt;&gt;"",1+MAX($A$5:A411),"")</f>
        <v>222</v>
      </c>
      <c r="B412" s="91"/>
      <c r="C412" s="38" t="s">
        <v>301</v>
      </c>
      <c r="D412" s="55">
        <v>5</v>
      </c>
      <c r="E412" s="56">
        <v>0</v>
      </c>
      <c r="F412" s="57">
        <f>(1+E412)*D412</f>
        <v>5</v>
      </c>
      <c r="G412" s="58" t="s">
        <v>3</v>
      </c>
      <c r="H412" s="35">
        <v>57.04</v>
      </c>
      <c r="I412" s="35">
        <f t="shared" si="356"/>
        <v>285.2</v>
      </c>
      <c r="J412" s="43">
        <v>0.65</v>
      </c>
      <c r="K412" s="24">
        <f t="shared" si="357"/>
        <v>36</v>
      </c>
      <c r="L412" s="44">
        <f t="shared" si="358"/>
        <v>3.25</v>
      </c>
      <c r="M412" s="27">
        <f t="shared" si="359"/>
        <v>117</v>
      </c>
      <c r="N412" s="27">
        <f t="shared" si="360"/>
        <v>402.2</v>
      </c>
      <c r="O412" s="76"/>
      <c r="P412" s="59"/>
      <c r="Q412" s="59"/>
      <c r="T412" s="61"/>
    </row>
    <row r="413" spans="1:20" s="60" customFormat="1" x14ac:dyDescent="0.3">
      <c r="A413" s="45">
        <f>IF(F413&lt;&gt;"",1+MAX($A$5:A412),"")</f>
        <v>223</v>
      </c>
      <c r="B413" s="91"/>
      <c r="C413" s="38" t="s">
        <v>300</v>
      </c>
      <c r="D413" s="55">
        <v>4</v>
      </c>
      <c r="E413" s="56">
        <v>0</v>
      </c>
      <c r="F413" s="57">
        <f>(1+E413)*D413</f>
        <v>4</v>
      </c>
      <c r="G413" s="58" t="s">
        <v>3</v>
      </c>
      <c r="H413" s="35">
        <v>103.04</v>
      </c>
      <c r="I413" s="35">
        <f t="shared" si="356"/>
        <v>412.16</v>
      </c>
      <c r="J413" s="43">
        <v>0.87</v>
      </c>
      <c r="K413" s="24">
        <f t="shared" si="357"/>
        <v>36</v>
      </c>
      <c r="L413" s="44">
        <f t="shared" si="358"/>
        <v>3.48</v>
      </c>
      <c r="M413" s="27">
        <f t="shared" si="359"/>
        <v>125.28</v>
      </c>
      <c r="N413" s="27">
        <f t="shared" si="360"/>
        <v>537.44000000000005</v>
      </c>
      <c r="O413" s="76"/>
      <c r="P413" s="59"/>
      <c r="Q413" s="59"/>
      <c r="T413" s="61"/>
    </row>
    <row r="414" spans="1:20" s="60" customFormat="1" x14ac:dyDescent="0.3">
      <c r="A414" s="45">
        <f>IF(F414&lt;&gt;"",1+MAX($A$5:A413),"")</f>
        <v>224</v>
      </c>
      <c r="B414" s="91"/>
      <c r="C414" s="38" t="s">
        <v>299</v>
      </c>
      <c r="D414" s="55">
        <v>1</v>
      </c>
      <c r="E414" s="56">
        <v>0</v>
      </c>
      <c r="F414" s="57">
        <f>(1+E414)*D414</f>
        <v>1</v>
      </c>
      <c r="G414" s="58" t="s">
        <v>3</v>
      </c>
      <c r="H414" s="35">
        <v>103.04</v>
      </c>
      <c r="I414" s="35">
        <f t="shared" si="356"/>
        <v>103.04</v>
      </c>
      <c r="J414" s="43">
        <v>0.87</v>
      </c>
      <c r="K414" s="24">
        <f t="shared" si="357"/>
        <v>36</v>
      </c>
      <c r="L414" s="44">
        <f t="shared" si="358"/>
        <v>0.87</v>
      </c>
      <c r="M414" s="27">
        <f t="shared" si="359"/>
        <v>31.32</v>
      </c>
      <c r="N414" s="27">
        <f t="shared" si="360"/>
        <v>134.36000000000001</v>
      </c>
      <c r="O414" s="76"/>
      <c r="P414" s="59"/>
      <c r="Q414" s="59"/>
      <c r="T414" s="61"/>
    </row>
    <row r="415" spans="1:20" s="60" customFormat="1" x14ac:dyDescent="0.3">
      <c r="A415" s="45" t="str">
        <f>IF(F415&lt;&gt;"",1+MAX($A$5:A414),"")</f>
        <v/>
      </c>
      <c r="B415" s="91"/>
      <c r="C415" s="38" t="s">
        <v>298</v>
      </c>
      <c r="D415" s="55">
        <v>1</v>
      </c>
      <c r="E415" s="56"/>
      <c r="F415" s="57"/>
      <c r="G415" s="58"/>
      <c r="H415" s="35"/>
      <c r="I415" s="35"/>
      <c r="J415" s="43"/>
      <c r="K415" s="24"/>
      <c r="L415" s="44"/>
      <c r="M415" s="27"/>
      <c r="N415" s="27"/>
      <c r="O415" s="76"/>
      <c r="P415" s="59"/>
      <c r="Q415" s="59"/>
      <c r="T415" s="61"/>
    </row>
    <row r="416" spans="1:20" s="60" customFormat="1" x14ac:dyDescent="0.3">
      <c r="A416" s="45" t="str">
        <f>IF(F416&lt;&gt;"",1+MAX($A$5:A415),"")</f>
        <v/>
      </c>
      <c r="B416" s="91"/>
      <c r="C416" s="38"/>
      <c r="D416" s="55"/>
      <c r="E416" s="56"/>
      <c r="F416" s="57"/>
      <c r="G416" s="58"/>
      <c r="H416" s="35"/>
      <c r="I416" s="35"/>
      <c r="J416" s="43"/>
      <c r="K416" s="24"/>
      <c r="L416" s="44"/>
      <c r="M416" s="27"/>
      <c r="N416" s="27"/>
      <c r="O416" s="76"/>
      <c r="P416" s="59"/>
      <c r="Q416" s="59"/>
      <c r="T416" s="61"/>
    </row>
    <row r="417" spans="1:20" s="60" customFormat="1" x14ac:dyDescent="0.3">
      <c r="A417" s="45" t="str">
        <f>IF(F417&lt;&gt;"",1+MAX($A$5:A416),"")</f>
        <v/>
      </c>
      <c r="B417" s="91"/>
      <c r="C417" s="86" t="s">
        <v>87</v>
      </c>
      <c r="D417" s="55"/>
      <c r="E417" s="56"/>
      <c r="F417" s="57"/>
      <c r="G417" s="58"/>
      <c r="H417" s="35"/>
      <c r="I417" s="35"/>
      <c r="J417" s="43"/>
      <c r="K417" s="24"/>
      <c r="L417" s="44"/>
      <c r="M417" s="27"/>
      <c r="N417" s="27"/>
      <c r="O417" s="76"/>
      <c r="P417" s="59"/>
      <c r="Q417" s="59"/>
      <c r="T417" s="61"/>
    </row>
    <row r="418" spans="1:20" s="60" customFormat="1" x14ac:dyDescent="0.3">
      <c r="A418" s="45" t="str">
        <f>IF(F418&lt;&gt;"",1+MAX($A$5:A417),"")</f>
        <v/>
      </c>
      <c r="B418" s="91"/>
      <c r="C418" s="92" t="s">
        <v>297</v>
      </c>
      <c r="D418" s="55"/>
      <c r="E418" s="56"/>
      <c r="F418" s="57"/>
      <c r="G418" s="58"/>
      <c r="H418" s="35"/>
      <c r="I418" s="35"/>
      <c r="J418" s="43"/>
      <c r="K418" s="24"/>
      <c r="L418" s="44"/>
      <c r="M418" s="27"/>
      <c r="N418" s="27"/>
      <c r="O418" s="76"/>
      <c r="P418" s="59"/>
      <c r="Q418" s="59"/>
      <c r="T418" s="61"/>
    </row>
    <row r="419" spans="1:20" s="60" customFormat="1" x14ac:dyDescent="0.3">
      <c r="A419" s="45">
        <f>IF(F419&lt;&gt;"",1+MAX($A$5:A418),"")</f>
        <v>225</v>
      </c>
      <c r="B419" s="91"/>
      <c r="C419" s="38" t="s">
        <v>296</v>
      </c>
      <c r="D419" s="55">
        <v>1</v>
      </c>
      <c r="E419" s="56">
        <v>0</v>
      </c>
      <c r="F419" s="57">
        <f>(1+E419)*D419</f>
        <v>1</v>
      </c>
      <c r="G419" s="58" t="s">
        <v>3</v>
      </c>
      <c r="H419" s="35">
        <v>42.78</v>
      </c>
      <c r="I419" s="35">
        <f t="shared" ref="I419" si="361">H419*F419</f>
        <v>42.78</v>
      </c>
      <c r="J419" s="43">
        <v>0.76</v>
      </c>
      <c r="K419" s="24">
        <f t="shared" ref="K419" si="362">$N$366</f>
        <v>36</v>
      </c>
      <c r="L419" s="44">
        <f t="shared" ref="L419" si="363">J419*F419</f>
        <v>0.76</v>
      </c>
      <c r="M419" s="27">
        <f t="shared" ref="M419" si="364">L419*K419</f>
        <v>27.36</v>
      </c>
      <c r="N419" s="27">
        <f t="shared" ref="N419" si="365">M419+I419</f>
        <v>70.14</v>
      </c>
      <c r="O419" s="76"/>
      <c r="P419" s="59"/>
      <c r="Q419" s="59"/>
      <c r="T419" s="61"/>
    </row>
    <row r="420" spans="1:20" s="60" customFormat="1" x14ac:dyDescent="0.3">
      <c r="A420" s="45" t="str">
        <f>IF(F420&lt;&gt;"",1+MAX($A$5:A419),"")</f>
        <v/>
      </c>
      <c r="B420" s="91"/>
      <c r="C420" s="38"/>
      <c r="D420" s="55"/>
      <c r="E420" s="56"/>
      <c r="F420" s="57"/>
      <c r="G420" s="58"/>
      <c r="H420" s="35"/>
      <c r="I420" s="35"/>
      <c r="J420" s="43"/>
      <c r="K420" s="24"/>
      <c r="L420" s="44"/>
      <c r="M420" s="27"/>
      <c r="N420" s="27"/>
      <c r="O420" s="76"/>
      <c r="P420" s="59"/>
      <c r="Q420" s="59"/>
      <c r="T420" s="61"/>
    </row>
    <row r="421" spans="1:20" s="60" customFormat="1" x14ac:dyDescent="0.3">
      <c r="A421" s="45" t="str">
        <f>IF(F421&lt;&gt;"",1+MAX($A$5:A420),"")</f>
        <v/>
      </c>
      <c r="B421" s="91"/>
      <c r="C421" s="86" t="s">
        <v>295</v>
      </c>
      <c r="D421" s="55"/>
      <c r="E421" s="56"/>
      <c r="F421" s="57"/>
      <c r="G421" s="58"/>
      <c r="H421" s="35"/>
      <c r="I421" s="35"/>
      <c r="J421" s="43"/>
      <c r="K421" s="24"/>
      <c r="L421" s="44"/>
      <c r="M421" s="27"/>
      <c r="N421" s="27"/>
      <c r="O421" s="76"/>
      <c r="P421" s="59"/>
      <c r="Q421" s="59"/>
      <c r="T421" s="61"/>
    </row>
    <row r="422" spans="1:20" s="60" customFormat="1" x14ac:dyDescent="0.3">
      <c r="A422" s="45">
        <f>IF(F422&lt;&gt;"",1+MAX($A$5:A421),"")</f>
        <v>226</v>
      </c>
      <c r="B422" s="91"/>
      <c r="C422" s="38" t="s">
        <v>294</v>
      </c>
      <c r="D422" s="55">
        <v>1</v>
      </c>
      <c r="E422" s="56">
        <v>0</v>
      </c>
      <c r="F422" s="57">
        <f>(1+E422)*D422</f>
        <v>1</v>
      </c>
      <c r="G422" s="58" t="s">
        <v>3</v>
      </c>
      <c r="H422" s="35">
        <v>805</v>
      </c>
      <c r="I422" s="35">
        <f t="shared" ref="I422" si="366">H422*F422</f>
        <v>805</v>
      </c>
      <c r="J422" s="43">
        <v>2</v>
      </c>
      <c r="K422" s="24">
        <f t="shared" ref="K422" si="367">$N$366</f>
        <v>36</v>
      </c>
      <c r="L422" s="44">
        <f t="shared" ref="L422" si="368">J422*F422</f>
        <v>2</v>
      </c>
      <c r="M422" s="27">
        <f t="shared" ref="M422" si="369">L422*K422</f>
        <v>72</v>
      </c>
      <c r="N422" s="27">
        <f t="shared" ref="N422" si="370">M422+I422</f>
        <v>877</v>
      </c>
      <c r="O422" s="76"/>
      <c r="P422" s="59"/>
      <c r="Q422" s="59"/>
      <c r="T422" s="61"/>
    </row>
    <row r="423" spans="1:20" s="60" customFormat="1" x14ac:dyDescent="0.3">
      <c r="A423" s="45" t="str">
        <f>IF(F423&lt;&gt;"",1+MAX($A$5:A422),"")</f>
        <v/>
      </c>
      <c r="B423" s="91"/>
      <c r="C423" s="38"/>
      <c r="D423" s="55"/>
      <c r="E423" s="56"/>
      <c r="F423" s="57"/>
      <c r="G423" s="58"/>
      <c r="H423" s="35"/>
      <c r="I423" s="35"/>
      <c r="J423" s="43"/>
      <c r="K423" s="24"/>
      <c r="L423" s="44"/>
      <c r="M423" s="27"/>
      <c r="N423" s="27"/>
      <c r="O423" s="76"/>
      <c r="P423" s="59"/>
      <c r="Q423" s="59"/>
      <c r="T423" s="61"/>
    </row>
    <row r="424" spans="1:20" s="60" customFormat="1" x14ac:dyDescent="0.3">
      <c r="A424" s="45" t="str">
        <f>IF(F424&lt;&gt;"",1+MAX($A$5:A423),"")</f>
        <v/>
      </c>
      <c r="B424" s="91"/>
      <c r="C424" s="86" t="s">
        <v>29</v>
      </c>
      <c r="D424" s="55"/>
      <c r="E424" s="56"/>
      <c r="F424" s="57"/>
      <c r="G424" s="58"/>
      <c r="H424" s="35"/>
      <c r="I424" s="35"/>
      <c r="J424" s="43"/>
      <c r="K424" s="24"/>
      <c r="L424" s="44"/>
      <c r="M424" s="27"/>
      <c r="N424" s="27"/>
      <c r="O424" s="76"/>
      <c r="P424" s="59"/>
      <c r="Q424" s="59"/>
      <c r="T424" s="61"/>
    </row>
    <row r="425" spans="1:20" s="60" customFormat="1" x14ac:dyDescent="0.3">
      <c r="A425" s="45">
        <f>IF(F425&lt;&gt;"",1+MAX($A$5:A424),"")</f>
        <v>227</v>
      </c>
      <c r="B425" s="91"/>
      <c r="C425" s="38" t="s">
        <v>293</v>
      </c>
      <c r="D425" s="55">
        <v>4</v>
      </c>
      <c r="E425" s="56">
        <v>0</v>
      </c>
      <c r="F425" s="57">
        <f>(1+E425)*D425</f>
        <v>4</v>
      </c>
      <c r="G425" s="58" t="s">
        <v>3</v>
      </c>
      <c r="H425" s="35">
        <v>206.08</v>
      </c>
      <c r="I425" s="35">
        <f t="shared" ref="I425:I433" si="371">H425*F425</f>
        <v>824.32</v>
      </c>
      <c r="J425" s="43">
        <v>2.2999999999999998</v>
      </c>
      <c r="K425" s="24">
        <f t="shared" ref="K425:K433" si="372">$N$366</f>
        <v>36</v>
      </c>
      <c r="L425" s="44">
        <f t="shared" ref="L425:L433" si="373">J425*F425</f>
        <v>9.1999999999999993</v>
      </c>
      <c r="M425" s="27">
        <f t="shared" ref="M425:M433" si="374">L425*K425</f>
        <v>331.2</v>
      </c>
      <c r="N425" s="27">
        <f t="shared" ref="N425:N433" si="375">M425+I425</f>
        <v>1155.52</v>
      </c>
      <c r="O425" s="76"/>
      <c r="P425" s="59"/>
      <c r="Q425" s="59"/>
      <c r="T425" s="61"/>
    </row>
    <row r="426" spans="1:20" s="60" customFormat="1" x14ac:dyDescent="0.3">
      <c r="A426" s="45">
        <f>IF(F426&lt;&gt;"",1+MAX($A$5:A425),"")</f>
        <v>228</v>
      </c>
      <c r="B426" s="91"/>
      <c r="C426" s="38" t="s">
        <v>292</v>
      </c>
      <c r="D426" s="55">
        <v>1</v>
      </c>
      <c r="E426" s="56">
        <v>0</v>
      </c>
      <c r="F426" s="57">
        <f>(1+E426)*D426</f>
        <v>1</v>
      </c>
      <c r="G426" s="58" t="s">
        <v>3</v>
      </c>
      <c r="H426" s="35">
        <v>817.88</v>
      </c>
      <c r="I426" s="35">
        <f t="shared" si="371"/>
        <v>817.88</v>
      </c>
      <c r="J426" s="43">
        <v>2.4300000000000002</v>
      </c>
      <c r="K426" s="24">
        <f t="shared" si="372"/>
        <v>36</v>
      </c>
      <c r="L426" s="44">
        <f t="shared" si="373"/>
        <v>2.4300000000000002</v>
      </c>
      <c r="M426" s="27">
        <f t="shared" si="374"/>
        <v>87.48</v>
      </c>
      <c r="N426" s="27">
        <f t="shared" si="375"/>
        <v>905.36</v>
      </c>
      <c r="O426" s="76"/>
      <c r="P426" s="59"/>
      <c r="Q426" s="59"/>
      <c r="T426" s="61"/>
    </row>
    <row r="427" spans="1:20" s="60" customFormat="1" x14ac:dyDescent="0.3">
      <c r="A427" s="45">
        <f>IF(F427&lt;&gt;"",1+MAX($A$5:A426),"")</f>
        <v>229</v>
      </c>
      <c r="B427" s="91"/>
      <c r="C427" s="38" t="s">
        <v>291</v>
      </c>
      <c r="D427" s="55">
        <v>1</v>
      </c>
      <c r="E427" s="56">
        <v>0</v>
      </c>
      <c r="F427" s="57">
        <f>(1+E427)*D427</f>
        <v>1</v>
      </c>
      <c r="G427" s="58" t="s">
        <v>3</v>
      </c>
      <c r="H427" s="35">
        <v>817.88</v>
      </c>
      <c r="I427" s="35">
        <f t="shared" si="371"/>
        <v>817.88</v>
      </c>
      <c r="J427" s="43">
        <v>2.4300000000000002</v>
      </c>
      <c r="K427" s="24">
        <f t="shared" si="372"/>
        <v>36</v>
      </c>
      <c r="L427" s="44">
        <f t="shared" si="373"/>
        <v>2.4300000000000002</v>
      </c>
      <c r="M427" s="27">
        <f t="shared" si="374"/>
        <v>87.48</v>
      </c>
      <c r="N427" s="27">
        <f t="shared" si="375"/>
        <v>905.36</v>
      </c>
      <c r="O427" s="76"/>
      <c r="P427" s="59"/>
      <c r="Q427" s="59"/>
      <c r="T427" s="61"/>
    </row>
    <row r="428" spans="1:20" s="60" customFormat="1" x14ac:dyDescent="0.3">
      <c r="A428" s="45">
        <f>IF(F428&lt;&gt;"",1+MAX($A$5:A427),"")</f>
        <v>230</v>
      </c>
      <c r="B428" s="91"/>
      <c r="C428" s="38" t="s">
        <v>290</v>
      </c>
      <c r="D428" s="55">
        <v>1</v>
      </c>
      <c r="E428" s="56">
        <v>0</v>
      </c>
      <c r="F428" s="57">
        <f>(1+E428)*D428</f>
        <v>1</v>
      </c>
      <c r="G428" s="58" t="s">
        <v>3</v>
      </c>
      <c r="H428" s="35">
        <v>253.92000000000002</v>
      </c>
      <c r="I428" s="35">
        <f t="shared" si="371"/>
        <v>253.92000000000002</v>
      </c>
      <c r="J428" s="43">
        <v>2.2999999999999998</v>
      </c>
      <c r="K428" s="24">
        <f t="shared" si="372"/>
        <v>36</v>
      </c>
      <c r="L428" s="44">
        <f t="shared" si="373"/>
        <v>2.2999999999999998</v>
      </c>
      <c r="M428" s="27">
        <f t="shared" si="374"/>
        <v>82.8</v>
      </c>
      <c r="N428" s="27">
        <f t="shared" si="375"/>
        <v>336.72</v>
      </c>
      <c r="O428" s="76"/>
      <c r="P428" s="59"/>
      <c r="Q428" s="59"/>
      <c r="T428" s="61"/>
    </row>
    <row r="429" spans="1:20" s="60" customFormat="1" x14ac:dyDescent="0.3">
      <c r="A429" s="45">
        <f>IF(F429&lt;&gt;"",1+MAX($A$5:A428),"")</f>
        <v>231</v>
      </c>
      <c r="B429" s="91"/>
      <c r="C429" s="38" t="s">
        <v>289</v>
      </c>
      <c r="D429" s="55">
        <v>1</v>
      </c>
      <c r="E429" s="56">
        <v>0</v>
      </c>
      <c r="F429" s="57">
        <f>(1+E429)*D429</f>
        <v>1</v>
      </c>
      <c r="G429" s="58" t="s">
        <v>3</v>
      </c>
      <c r="H429" s="35">
        <v>69.92</v>
      </c>
      <c r="I429" s="35">
        <f t="shared" si="371"/>
        <v>69.92</v>
      </c>
      <c r="J429" s="43">
        <v>0.55600000000000005</v>
      </c>
      <c r="K429" s="24">
        <f t="shared" si="372"/>
        <v>36</v>
      </c>
      <c r="L429" s="44">
        <f t="shared" si="373"/>
        <v>0.55600000000000005</v>
      </c>
      <c r="M429" s="27">
        <f t="shared" si="374"/>
        <v>20.016000000000002</v>
      </c>
      <c r="N429" s="27">
        <f t="shared" si="375"/>
        <v>89.936000000000007</v>
      </c>
      <c r="O429" s="76"/>
      <c r="P429" s="59"/>
      <c r="Q429" s="59"/>
      <c r="T429" s="61"/>
    </row>
    <row r="430" spans="1:20" s="60" customFormat="1" x14ac:dyDescent="0.3">
      <c r="A430" s="45">
        <f>IF(F430&lt;&gt;"",1+MAX($A$5:A429),"")</f>
        <v>232</v>
      </c>
      <c r="B430" s="91"/>
      <c r="C430" s="38" t="s">
        <v>288</v>
      </c>
      <c r="D430" s="55">
        <v>2</v>
      </c>
      <c r="E430" s="56">
        <v>0</v>
      </c>
      <c r="F430" s="57">
        <f>(1+E430)*D430</f>
        <v>2</v>
      </c>
      <c r="G430" s="58" t="s">
        <v>3</v>
      </c>
      <c r="H430" s="35">
        <v>704.72</v>
      </c>
      <c r="I430" s="35">
        <f t="shared" si="371"/>
        <v>1409.44</v>
      </c>
      <c r="J430" s="43">
        <v>3.4</v>
      </c>
      <c r="K430" s="24">
        <f t="shared" si="372"/>
        <v>36</v>
      </c>
      <c r="L430" s="44">
        <f t="shared" si="373"/>
        <v>6.8</v>
      </c>
      <c r="M430" s="27">
        <f t="shared" si="374"/>
        <v>244.79999999999998</v>
      </c>
      <c r="N430" s="27">
        <f t="shared" si="375"/>
        <v>1654.24</v>
      </c>
      <c r="O430" s="76"/>
      <c r="P430" s="59"/>
      <c r="Q430" s="59"/>
      <c r="T430" s="61"/>
    </row>
    <row r="431" spans="1:20" s="60" customFormat="1" x14ac:dyDescent="0.3">
      <c r="A431" s="45">
        <f>IF(F431&lt;&gt;"",1+MAX($A$5:A430),"")</f>
        <v>233</v>
      </c>
      <c r="B431" s="91"/>
      <c r="C431" s="38" t="s">
        <v>287</v>
      </c>
      <c r="D431" s="55">
        <v>2</v>
      </c>
      <c r="E431" s="56">
        <v>0</v>
      </c>
      <c r="F431" s="57">
        <f>(1+E431)*D431</f>
        <v>2</v>
      </c>
      <c r="G431" s="58" t="s">
        <v>3</v>
      </c>
      <c r="H431" s="35">
        <v>1131.6000000000001</v>
      </c>
      <c r="I431" s="35">
        <f t="shared" si="371"/>
        <v>2263.2000000000003</v>
      </c>
      <c r="J431" s="43">
        <v>4</v>
      </c>
      <c r="K431" s="24">
        <f t="shared" si="372"/>
        <v>36</v>
      </c>
      <c r="L431" s="44">
        <f t="shared" si="373"/>
        <v>8</v>
      </c>
      <c r="M431" s="27">
        <f t="shared" si="374"/>
        <v>288</v>
      </c>
      <c r="N431" s="27">
        <f t="shared" si="375"/>
        <v>2551.2000000000003</v>
      </c>
      <c r="O431" s="76"/>
      <c r="P431" s="59"/>
      <c r="Q431" s="59"/>
      <c r="T431" s="61"/>
    </row>
    <row r="432" spans="1:20" s="60" customFormat="1" x14ac:dyDescent="0.3">
      <c r="A432" s="45">
        <f>IF(F432&lt;&gt;"",1+MAX($A$5:A431),"")</f>
        <v>234</v>
      </c>
      <c r="B432" s="91"/>
      <c r="C432" s="38" t="s">
        <v>286</v>
      </c>
      <c r="D432" s="55">
        <v>2</v>
      </c>
      <c r="E432" s="56">
        <v>0</v>
      </c>
      <c r="F432" s="57">
        <f>(1+E432)*D432</f>
        <v>2</v>
      </c>
      <c r="G432" s="58" t="s">
        <v>3</v>
      </c>
      <c r="H432" s="35">
        <v>496.8</v>
      </c>
      <c r="I432" s="35">
        <f t="shared" si="371"/>
        <v>993.6</v>
      </c>
      <c r="J432" s="43">
        <v>2</v>
      </c>
      <c r="K432" s="24">
        <f t="shared" si="372"/>
        <v>36</v>
      </c>
      <c r="L432" s="44">
        <f t="shared" si="373"/>
        <v>4</v>
      </c>
      <c r="M432" s="27">
        <f t="shared" si="374"/>
        <v>144</v>
      </c>
      <c r="N432" s="27">
        <f t="shared" si="375"/>
        <v>1137.5999999999999</v>
      </c>
      <c r="O432" s="76"/>
      <c r="P432" s="59"/>
      <c r="Q432" s="59"/>
      <c r="T432" s="61"/>
    </row>
    <row r="433" spans="1:20" s="60" customFormat="1" x14ac:dyDescent="0.3">
      <c r="A433" s="45">
        <f>IF(F433&lt;&gt;"",1+MAX($A$5:A432),"")</f>
        <v>235</v>
      </c>
      <c r="B433" s="91"/>
      <c r="C433" s="38" t="s">
        <v>285</v>
      </c>
      <c r="D433" s="55">
        <v>2</v>
      </c>
      <c r="E433" s="56">
        <v>0</v>
      </c>
      <c r="F433" s="57">
        <f>(1+E433)*D433</f>
        <v>2</v>
      </c>
      <c r="G433" s="58" t="s">
        <v>3</v>
      </c>
      <c r="H433" s="35">
        <v>520.72</v>
      </c>
      <c r="I433" s="35">
        <f t="shared" si="371"/>
        <v>1041.44</v>
      </c>
      <c r="J433" s="43">
        <v>2.2999999999999998</v>
      </c>
      <c r="K433" s="24">
        <f t="shared" si="372"/>
        <v>36</v>
      </c>
      <c r="L433" s="44">
        <f t="shared" si="373"/>
        <v>4.5999999999999996</v>
      </c>
      <c r="M433" s="27">
        <f t="shared" si="374"/>
        <v>165.6</v>
      </c>
      <c r="N433" s="27">
        <f t="shared" si="375"/>
        <v>1207.04</v>
      </c>
      <c r="O433" s="76"/>
      <c r="P433" s="59"/>
      <c r="Q433" s="59"/>
      <c r="T433" s="61"/>
    </row>
    <row r="434" spans="1:20" s="60" customFormat="1" x14ac:dyDescent="0.3">
      <c r="A434" s="45" t="str">
        <f>IF(F434&lt;&gt;"",1+MAX($A$5:A433),"")</f>
        <v/>
      </c>
      <c r="B434" s="91"/>
      <c r="C434" s="38"/>
      <c r="D434" s="55"/>
      <c r="E434" s="56"/>
      <c r="F434" s="57"/>
      <c r="G434" s="58"/>
      <c r="H434" s="35"/>
      <c r="I434" s="35"/>
      <c r="J434" s="43"/>
      <c r="K434" s="24"/>
      <c r="L434" s="44"/>
      <c r="M434" s="27"/>
      <c r="N434" s="27"/>
      <c r="O434" s="76"/>
      <c r="P434" s="59"/>
      <c r="Q434" s="59"/>
      <c r="T434" s="61"/>
    </row>
    <row r="435" spans="1:20" s="3" customFormat="1" x14ac:dyDescent="0.25">
      <c r="A435" s="31"/>
      <c r="B435" s="62"/>
      <c r="C435" s="17" t="s">
        <v>31</v>
      </c>
      <c r="D435" s="25"/>
      <c r="E435" s="8"/>
      <c r="F435" s="28"/>
      <c r="G435" s="8"/>
      <c r="H435" s="8"/>
      <c r="I435" s="8"/>
      <c r="J435" s="8"/>
      <c r="K435" s="8"/>
      <c r="L435" s="8"/>
      <c r="M435" s="22"/>
      <c r="N435" s="8"/>
      <c r="O435" s="9">
        <f>SUM(N438:N515)</f>
        <v>40724.950000000012</v>
      </c>
      <c r="P435" s="59"/>
      <c r="Q435" s="2"/>
      <c r="T435" s="16"/>
    </row>
    <row r="436" spans="1:20" s="3" customFormat="1" x14ac:dyDescent="0.25">
      <c r="A436" s="45" t="str">
        <f>IF(F436&lt;&gt;"",1+MAX($A$5:A435),"")</f>
        <v/>
      </c>
      <c r="B436" s="84"/>
      <c r="C436" s="18"/>
      <c r="D436" s="19"/>
      <c r="E436" s="20"/>
      <c r="F436" s="29"/>
      <c r="G436" s="21"/>
      <c r="H436" s="21"/>
      <c r="I436" s="21"/>
      <c r="J436" s="21"/>
      <c r="K436" s="21"/>
      <c r="L436" s="21"/>
      <c r="M436" s="40" t="s">
        <v>21</v>
      </c>
      <c r="N436" s="41">
        <v>36</v>
      </c>
      <c r="O436" s="76"/>
      <c r="P436" s="59"/>
      <c r="Q436" s="2"/>
      <c r="T436" s="16"/>
    </row>
    <row r="437" spans="1:20" s="60" customFormat="1" x14ac:dyDescent="0.3">
      <c r="A437" s="45" t="str">
        <f>IF(F437&lt;&gt;"",1+MAX($A$5:A436),"")</f>
        <v/>
      </c>
      <c r="B437" s="91"/>
      <c r="C437" s="86" t="s">
        <v>89</v>
      </c>
      <c r="D437" s="55"/>
      <c r="E437" s="56"/>
      <c r="F437" s="57"/>
      <c r="G437" s="58"/>
      <c r="H437" s="35"/>
      <c r="I437" s="35"/>
      <c r="J437" s="43"/>
      <c r="K437" s="24"/>
      <c r="L437" s="44"/>
      <c r="M437" s="27"/>
      <c r="N437" s="27"/>
      <c r="O437" s="76"/>
      <c r="P437" s="59"/>
      <c r="Q437" s="59"/>
      <c r="T437" s="61"/>
    </row>
    <row r="438" spans="1:20" s="60" customFormat="1" x14ac:dyDescent="0.3">
      <c r="A438" s="45" t="str">
        <f>IF(F438&lt;&gt;"",1+MAX($A$5:A437),"")</f>
        <v/>
      </c>
      <c r="B438" s="91"/>
      <c r="C438" s="92" t="s">
        <v>404</v>
      </c>
      <c r="D438" s="55"/>
      <c r="E438" s="56"/>
      <c r="F438" s="57"/>
      <c r="G438" s="58"/>
      <c r="H438" s="35"/>
      <c r="I438" s="35"/>
      <c r="J438" s="43"/>
      <c r="K438" s="24"/>
      <c r="L438" s="44"/>
      <c r="M438" s="27"/>
      <c r="N438" s="27"/>
      <c r="O438" s="76"/>
      <c r="P438" s="59"/>
      <c r="Q438" s="59"/>
      <c r="T438" s="61"/>
    </row>
    <row r="439" spans="1:20" s="60" customFormat="1" x14ac:dyDescent="0.3">
      <c r="A439" s="45">
        <f>IF(F439&lt;&gt;"",1+MAX($A$5:A438),"")</f>
        <v>236</v>
      </c>
      <c r="B439" s="91"/>
      <c r="C439" s="38" t="s">
        <v>403</v>
      </c>
      <c r="D439" s="55">
        <v>25</v>
      </c>
      <c r="E439" s="56">
        <v>0.1</v>
      </c>
      <c r="F439" s="57">
        <f>(1+E439)*D439</f>
        <v>27.500000000000004</v>
      </c>
      <c r="G439" s="58" t="s">
        <v>4</v>
      </c>
      <c r="H439" s="35">
        <v>11.444800000000001</v>
      </c>
      <c r="I439" s="35">
        <f t="shared" ref="I439" si="376">H439*F439</f>
        <v>314.73200000000008</v>
      </c>
      <c r="J439" s="43">
        <v>0.24</v>
      </c>
      <c r="K439" s="24">
        <f>$N$436</f>
        <v>36</v>
      </c>
      <c r="L439" s="44">
        <f t="shared" ref="L439" si="377">J439*F439</f>
        <v>6.6000000000000005</v>
      </c>
      <c r="M439" s="27">
        <f t="shared" ref="M439" si="378">L439*K439</f>
        <v>237.60000000000002</v>
      </c>
      <c r="N439" s="27">
        <f t="shared" ref="N439" si="379">M439+I439</f>
        <v>552.33200000000011</v>
      </c>
      <c r="O439" s="76"/>
      <c r="P439" s="59"/>
      <c r="Q439" s="59"/>
      <c r="T439" s="61"/>
    </row>
    <row r="440" spans="1:20" s="60" customFormat="1" x14ac:dyDescent="0.3">
      <c r="A440" s="45">
        <f>IF(F440&lt;&gt;"",1+MAX($A$5:A439),"")</f>
        <v>237</v>
      </c>
      <c r="B440" s="91"/>
      <c r="C440" s="38" t="s">
        <v>402</v>
      </c>
      <c r="D440" s="55">
        <v>25</v>
      </c>
      <c r="E440" s="56">
        <v>0.1</v>
      </c>
      <c r="F440" s="57">
        <f>(1+E440)*D440</f>
        <v>27.500000000000004</v>
      </c>
      <c r="G440" s="58" t="s">
        <v>4</v>
      </c>
      <c r="H440" s="35">
        <v>14.352</v>
      </c>
      <c r="I440" s="35">
        <f t="shared" ref="I440:I441" si="380">H440*F440</f>
        <v>394.68000000000006</v>
      </c>
      <c r="J440" s="43">
        <v>0.26500000000000001</v>
      </c>
      <c r="K440" s="24">
        <f t="shared" ref="K440:K441" si="381">$N$436</f>
        <v>36</v>
      </c>
      <c r="L440" s="44">
        <f t="shared" ref="L440:L441" si="382">J440*F440</f>
        <v>7.2875000000000014</v>
      </c>
      <c r="M440" s="27">
        <f t="shared" ref="M440:M441" si="383">L440*K440</f>
        <v>262.35000000000002</v>
      </c>
      <c r="N440" s="27">
        <f t="shared" ref="N440:N441" si="384">M440+I440</f>
        <v>657.03000000000009</v>
      </c>
      <c r="O440" s="76"/>
      <c r="P440" s="59"/>
      <c r="Q440" s="59"/>
      <c r="T440" s="61"/>
    </row>
    <row r="441" spans="1:20" s="60" customFormat="1" x14ac:dyDescent="0.3">
      <c r="A441" s="45">
        <f>IF(F441&lt;&gt;"",1+MAX($A$5:A440),"")</f>
        <v>238</v>
      </c>
      <c r="B441" s="91"/>
      <c r="C441" s="38" t="s">
        <v>401</v>
      </c>
      <c r="D441" s="55">
        <v>20</v>
      </c>
      <c r="E441" s="56">
        <v>0.1</v>
      </c>
      <c r="F441" s="57">
        <f>(1+E441)*D441</f>
        <v>22</v>
      </c>
      <c r="G441" s="58" t="s">
        <v>4</v>
      </c>
      <c r="H441" s="35">
        <v>18.2988</v>
      </c>
      <c r="I441" s="35">
        <f t="shared" si="380"/>
        <v>402.5736</v>
      </c>
      <c r="J441" s="43">
        <v>0.3</v>
      </c>
      <c r="K441" s="24">
        <f t="shared" si="381"/>
        <v>36</v>
      </c>
      <c r="L441" s="44">
        <f t="shared" si="382"/>
        <v>6.6</v>
      </c>
      <c r="M441" s="27">
        <f t="shared" si="383"/>
        <v>237.6</v>
      </c>
      <c r="N441" s="27">
        <f t="shared" si="384"/>
        <v>640.17359999999996</v>
      </c>
      <c r="O441" s="76"/>
      <c r="P441" s="59"/>
      <c r="Q441" s="59"/>
      <c r="T441" s="61"/>
    </row>
    <row r="442" spans="1:20" s="60" customFormat="1" x14ac:dyDescent="0.3">
      <c r="A442" s="45" t="str">
        <f>IF(F442&lt;&gt;"",1+MAX($A$5:A441),"")</f>
        <v/>
      </c>
      <c r="B442" s="91"/>
      <c r="C442" s="38"/>
      <c r="D442" s="55"/>
      <c r="E442" s="56"/>
      <c r="F442" s="57"/>
      <c r="G442" s="58"/>
      <c r="H442" s="35"/>
      <c r="I442" s="35"/>
      <c r="J442" s="43"/>
      <c r="K442" s="24"/>
      <c r="L442" s="44"/>
      <c r="M442" s="27"/>
      <c r="N442" s="27"/>
      <c r="O442" s="76"/>
      <c r="P442" s="59"/>
      <c r="Q442" s="59"/>
      <c r="T442" s="61"/>
    </row>
    <row r="443" spans="1:20" s="60" customFormat="1" x14ac:dyDescent="0.3">
      <c r="A443" s="45" t="str">
        <f>IF(F443&lt;&gt;"",1+MAX($A$5:A442),"")</f>
        <v/>
      </c>
      <c r="B443" s="91"/>
      <c r="C443" s="92" t="s">
        <v>400</v>
      </c>
      <c r="D443" s="55"/>
      <c r="E443" s="56"/>
      <c r="F443" s="57"/>
      <c r="G443" s="58"/>
      <c r="H443" s="35"/>
      <c r="I443" s="35"/>
      <c r="J443" s="43"/>
      <c r="K443" s="24"/>
      <c r="L443" s="44"/>
      <c r="M443" s="27"/>
      <c r="N443" s="27"/>
      <c r="O443" s="76"/>
      <c r="P443" s="59"/>
      <c r="Q443" s="59"/>
      <c r="T443" s="61"/>
    </row>
    <row r="444" spans="1:20" s="60" customFormat="1" x14ac:dyDescent="0.3">
      <c r="A444" s="45">
        <f>IF(F444&lt;&gt;"",1+MAX($A$5:A443),"")</f>
        <v>239</v>
      </c>
      <c r="B444" s="91"/>
      <c r="C444" s="38" t="s">
        <v>399</v>
      </c>
      <c r="D444" s="55">
        <v>5</v>
      </c>
      <c r="E444" s="56">
        <v>0.1</v>
      </c>
      <c r="F444" s="57">
        <f>(1+E444)*D444</f>
        <v>5.5</v>
      </c>
      <c r="G444" s="58" t="s">
        <v>4</v>
      </c>
      <c r="H444" s="35">
        <v>7.0564</v>
      </c>
      <c r="I444" s="35">
        <f t="shared" ref="I444:I449" si="385">H444*F444</f>
        <v>38.810200000000002</v>
      </c>
      <c r="J444" s="43">
        <v>0.154</v>
      </c>
      <c r="K444" s="24">
        <f t="shared" ref="K444:K449" si="386">$N$436</f>
        <v>36</v>
      </c>
      <c r="L444" s="44">
        <f t="shared" ref="L444:L449" si="387">J444*F444</f>
        <v>0.84699999999999998</v>
      </c>
      <c r="M444" s="27">
        <f t="shared" ref="M444:M449" si="388">L444*K444</f>
        <v>30.491999999999997</v>
      </c>
      <c r="N444" s="27">
        <f t="shared" ref="N444:N449" si="389">M444+I444</f>
        <v>69.302199999999999</v>
      </c>
      <c r="O444" s="76"/>
      <c r="P444" s="59"/>
      <c r="Q444" s="59"/>
      <c r="T444" s="61"/>
    </row>
    <row r="445" spans="1:20" s="60" customFormat="1" x14ac:dyDescent="0.3">
      <c r="A445" s="45">
        <f>IF(F445&lt;&gt;"",1+MAX($A$5:A444),"")</f>
        <v>240</v>
      </c>
      <c r="B445" s="91"/>
      <c r="C445" s="38" t="s">
        <v>398</v>
      </c>
      <c r="D445" s="55">
        <v>25</v>
      </c>
      <c r="E445" s="56">
        <v>0.1</v>
      </c>
      <c r="F445" s="57">
        <f>(1+E445)*D445</f>
        <v>27.500000000000004</v>
      </c>
      <c r="G445" s="58" t="s">
        <v>4</v>
      </c>
      <c r="H445" s="35">
        <v>8.0960000000000019</v>
      </c>
      <c r="I445" s="35">
        <f t="shared" si="385"/>
        <v>222.64000000000007</v>
      </c>
      <c r="J445" s="43">
        <v>0.154</v>
      </c>
      <c r="K445" s="24">
        <f t="shared" si="386"/>
        <v>36</v>
      </c>
      <c r="L445" s="44">
        <f t="shared" si="387"/>
        <v>4.2350000000000003</v>
      </c>
      <c r="M445" s="27">
        <f t="shared" si="388"/>
        <v>152.46</v>
      </c>
      <c r="N445" s="27">
        <f t="shared" si="389"/>
        <v>375.10000000000008</v>
      </c>
      <c r="O445" s="76"/>
      <c r="P445" s="59"/>
      <c r="Q445" s="59"/>
      <c r="T445" s="61"/>
    </row>
    <row r="446" spans="1:20" s="60" customFormat="1" x14ac:dyDescent="0.3">
      <c r="A446" s="45">
        <f>IF(F446&lt;&gt;"",1+MAX($A$5:A445),"")</f>
        <v>241</v>
      </c>
      <c r="B446" s="91"/>
      <c r="C446" s="38" t="s">
        <v>397</v>
      </c>
      <c r="D446" s="55">
        <v>5</v>
      </c>
      <c r="E446" s="56">
        <v>0.1</v>
      </c>
      <c r="F446" s="57">
        <f>(1+E446)*D446</f>
        <v>5.5</v>
      </c>
      <c r="G446" s="58" t="s">
        <v>4</v>
      </c>
      <c r="H446" s="35">
        <v>9.4116</v>
      </c>
      <c r="I446" s="35">
        <f t="shared" si="385"/>
        <v>51.763800000000003</v>
      </c>
      <c r="J446" s="43">
        <v>0.16</v>
      </c>
      <c r="K446" s="24">
        <f t="shared" si="386"/>
        <v>36</v>
      </c>
      <c r="L446" s="44">
        <f t="shared" si="387"/>
        <v>0.88</v>
      </c>
      <c r="M446" s="27">
        <f t="shared" si="388"/>
        <v>31.68</v>
      </c>
      <c r="N446" s="27">
        <f t="shared" si="389"/>
        <v>83.44380000000001</v>
      </c>
      <c r="O446" s="76"/>
      <c r="P446" s="59"/>
      <c r="Q446" s="59"/>
      <c r="T446" s="61"/>
    </row>
    <row r="447" spans="1:20" s="60" customFormat="1" x14ac:dyDescent="0.3">
      <c r="A447" s="45">
        <f>IF(F447&lt;&gt;"",1+MAX($A$5:A446),"")</f>
        <v>242</v>
      </c>
      <c r="B447" s="91"/>
      <c r="C447" s="38" t="s">
        <v>396</v>
      </c>
      <c r="D447" s="55">
        <v>5</v>
      </c>
      <c r="E447" s="56">
        <v>0.1</v>
      </c>
      <c r="F447" s="57">
        <f>(1+E447)*D447</f>
        <v>5.5</v>
      </c>
      <c r="G447" s="58" t="s">
        <v>4</v>
      </c>
      <c r="H447" s="35">
        <v>10.488000000000001</v>
      </c>
      <c r="I447" s="35">
        <f t="shared" si="385"/>
        <v>57.684000000000005</v>
      </c>
      <c r="J447" s="43">
        <v>0.2</v>
      </c>
      <c r="K447" s="24">
        <f t="shared" si="386"/>
        <v>36</v>
      </c>
      <c r="L447" s="44">
        <f t="shared" si="387"/>
        <v>1.1000000000000001</v>
      </c>
      <c r="M447" s="27">
        <f t="shared" si="388"/>
        <v>39.6</v>
      </c>
      <c r="N447" s="27">
        <f t="shared" si="389"/>
        <v>97.284000000000006</v>
      </c>
      <c r="O447" s="76"/>
      <c r="P447" s="59"/>
      <c r="Q447" s="59"/>
      <c r="T447" s="61"/>
    </row>
    <row r="448" spans="1:20" s="60" customFormat="1" x14ac:dyDescent="0.3">
      <c r="A448" s="45">
        <f>IF(F448&lt;&gt;"",1+MAX($A$5:A447),"")</f>
        <v>243</v>
      </c>
      <c r="B448" s="91"/>
      <c r="C448" s="38" t="s">
        <v>395</v>
      </c>
      <c r="D448" s="55">
        <v>25</v>
      </c>
      <c r="E448" s="56">
        <v>0.1</v>
      </c>
      <c r="F448" s="57">
        <f>(1+E448)*D448</f>
        <v>27.500000000000004</v>
      </c>
      <c r="G448" s="58" t="s">
        <v>4</v>
      </c>
      <c r="H448" s="35">
        <v>10.488000000000001</v>
      </c>
      <c r="I448" s="35">
        <f t="shared" si="385"/>
        <v>288.42000000000007</v>
      </c>
      <c r="J448" s="43">
        <v>0.2</v>
      </c>
      <c r="K448" s="24">
        <f t="shared" si="386"/>
        <v>36</v>
      </c>
      <c r="L448" s="44">
        <f t="shared" si="387"/>
        <v>5.5000000000000009</v>
      </c>
      <c r="M448" s="27">
        <f t="shared" si="388"/>
        <v>198.00000000000003</v>
      </c>
      <c r="N448" s="27">
        <f t="shared" si="389"/>
        <v>486.42000000000007</v>
      </c>
      <c r="O448" s="76"/>
      <c r="P448" s="59"/>
      <c r="Q448" s="59"/>
      <c r="T448" s="61"/>
    </row>
    <row r="449" spans="1:20" s="60" customFormat="1" x14ac:dyDescent="0.3">
      <c r="A449" s="45">
        <f>IF(F449&lt;&gt;"",1+MAX($A$5:A448),"")</f>
        <v>244</v>
      </c>
      <c r="B449" s="91"/>
      <c r="C449" s="38" t="s">
        <v>394</v>
      </c>
      <c r="D449" s="55">
        <v>5</v>
      </c>
      <c r="E449" s="56">
        <v>0.1</v>
      </c>
      <c r="F449" s="57">
        <f>(1+E449)*D449</f>
        <v>5.5</v>
      </c>
      <c r="G449" s="58" t="s">
        <v>4</v>
      </c>
      <c r="H449" s="35">
        <v>12.328000000000001</v>
      </c>
      <c r="I449" s="35">
        <f t="shared" si="385"/>
        <v>67.804000000000002</v>
      </c>
      <c r="J449" s="43">
        <v>0.3</v>
      </c>
      <c r="K449" s="24">
        <f t="shared" si="386"/>
        <v>36</v>
      </c>
      <c r="L449" s="44">
        <f t="shared" si="387"/>
        <v>1.65</v>
      </c>
      <c r="M449" s="27">
        <f t="shared" si="388"/>
        <v>59.4</v>
      </c>
      <c r="N449" s="27">
        <f t="shared" si="389"/>
        <v>127.20400000000001</v>
      </c>
      <c r="O449" s="76"/>
      <c r="P449" s="59"/>
      <c r="Q449" s="59"/>
      <c r="T449" s="61"/>
    </row>
    <row r="450" spans="1:20" s="60" customFormat="1" x14ac:dyDescent="0.3">
      <c r="A450" s="45" t="str">
        <f>IF(F450&lt;&gt;"",1+MAX($A$5:A449),"")</f>
        <v/>
      </c>
      <c r="B450" s="91"/>
      <c r="C450" s="38"/>
      <c r="D450" s="55"/>
      <c r="E450" s="56"/>
      <c r="F450" s="57"/>
      <c r="G450" s="58"/>
      <c r="H450" s="35"/>
      <c r="I450" s="35"/>
      <c r="J450" s="43"/>
      <c r="K450" s="24"/>
      <c r="L450" s="44"/>
      <c r="M450" s="27"/>
      <c r="N450" s="27"/>
      <c r="O450" s="76"/>
      <c r="P450" s="59"/>
      <c r="Q450" s="59"/>
      <c r="T450" s="61"/>
    </row>
    <row r="451" spans="1:20" s="60" customFormat="1" x14ac:dyDescent="0.3">
      <c r="A451" s="45" t="str">
        <f>IF(F451&lt;&gt;"",1+MAX($A$5:A450),"")</f>
        <v/>
      </c>
      <c r="B451" s="91"/>
      <c r="C451" s="92" t="s">
        <v>393</v>
      </c>
      <c r="D451" s="55"/>
      <c r="E451" s="56"/>
      <c r="F451" s="57"/>
      <c r="G451" s="58"/>
      <c r="H451" s="35"/>
      <c r="I451" s="35"/>
      <c r="J451" s="43"/>
      <c r="K451" s="24"/>
      <c r="L451" s="44"/>
      <c r="M451" s="27"/>
      <c r="N451" s="27"/>
      <c r="O451" s="76"/>
      <c r="P451" s="59"/>
      <c r="Q451" s="59"/>
      <c r="T451" s="61"/>
    </row>
    <row r="452" spans="1:20" s="60" customFormat="1" x14ac:dyDescent="0.3">
      <c r="A452" s="45">
        <f>IF(F452&lt;&gt;"",1+MAX($A$5:A451),"")</f>
        <v>245</v>
      </c>
      <c r="B452" s="91"/>
      <c r="C452" s="38" t="s">
        <v>392</v>
      </c>
      <c r="D452" s="55">
        <v>10</v>
      </c>
      <c r="E452" s="56">
        <v>0.1</v>
      </c>
      <c r="F452" s="57">
        <f>(1+E452)*D452</f>
        <v>11</v>
      </c>
      <c r="G452" s="58" t="s">
        <v>4</v>
      </c>
      <c r="H452" s="35">
        <v>4.1859999999999999</v>
      </c>
      <c r="I452" s="35">
        <f t="shared" ref="I452" si="390">H452*F452</f>
        <v>46.045999999999999</v>
      </c>
      <c r="J452" s="43">
        <v>0.08</v>
      </c>
      <c r="K452" s="24">
        <f t="shared" ref="K452" si="391">$N$436</f>
        <v>36</v>
      </c>
      <c r="L452" s="44">
        <f t="shared" ref="L452" si="392">J452*F452</f>
        <v>0.88</v>
      </c>
      <c r="M452" s="27">
        <f t="shared" ref="M452" si="393">L452*K452</f>
        <v>31.68</v>
      </c>
      <c r="N452" s="27">
        <f t="shared" ref="N452" si="394">M452+I452</f>
        <v>77.725999999999999</v>
      </c>
      <c r="O452" s="76"/>
      <c r="P452" s="59"/>
      <c r="Q452" s="59"/>
      <c r="T452" s="61"/>
    </row>
    <row r="453" spans="1:20" s="60" customFormat="1" x14ac:dyDescent="0.3">
      <c r="A453" s="45" t="str">
        <f>IF(F453&lt;&gt;"",1+MAX($A$5:A452),"")</f>
        <v/>
      </c>
      <c r="B453" s="91"/>
      <c r="C453" s="38"/>
      <c r="D453" s="55"/>
      <c r="E453" s="56"/>
      <c r="F453" s="57"/>
      <c r="G453" s="58"/>
      <c r="H453" s="35"/>
      <c r="I453" s="35"/>
      <c r="J453" s="43"/>
      <c r="K453" s="24"/>
      <c r="L453" s="44"/>
      <c r="M453" s="27"/>
      <c r="N453" s="27"/>
      <c r="O453" s="76"/>
      <c r="P453" s="59"/>
      <c r="Q453" s="59"/>
      <c r="T453" s="61"/>
    </row>
    <row r="454" spans="1:20" s="60" customFormat="1" x14ac:dyDescent="0.3">
      <c r="A454" s="45" t="str">
        <f>IF(F454&lt;&gt;"",1+MAX($A$5:A453),"")</f>
        <v/>
      </c>
      <c r="B454" s="91"/>
      <c r="C454" s="86" t="s">
        <v>391</v>
      </c>
      <c r="D454" s="55"/>
      <c r="E454" s="56"/>
      <c r="F454" s="57"/>
      <c r="G454" s="58"/>
      <c r="H454" s="35"/>
      <c r="I454" s="35"/>
      <c r="J454" s="43"/>
      <c r="K454" s="24"/>
      <c r="L454" s="44"/>
      <c r="M454" s="27"/>
      <c r="N454" s="27"/>
      <c r="O454" s="76"/>
      <c r="P454" s="59"/>
      <c r="Q454" s="59"/>
      <c r="T454" s="61"/>
    </row>
    <row r="455" spans="1:20" s="60" customFormat="1" x14ac:dyDescent="0.3">
      <c r="A455" s="45" t="str">
        <f>IF(F455&lt;&gt;"",1+MAX($A$5:A454),"")</f>
        <v/>
      </c>
      <c r="B455" s="91"/>
      <c r="C455" s="92" t="s">
        <v>390</v>
      </c>
      <c r="D455" s="55"/>
      <c r="E455" s="56"/>
      <c r="F455" s="57"/>
      <c r="G455" s="58"/>
      <c r="H455" s="35"/>
      <c r="I455" s="35"/>
      <c r="J455" s="43"/>
      <c r="K455" s="24"/>
      <c r="L455" s="44"/>
      <c r="M455" s="27"/>
      <c r="N455" s="27"/>
      <c r="O455" s="76"/>
      <c r="P455" s="59"/>
      <c r="Q455" s="59"/>
      <c r="T455" s="61"/>
    </row>
    <row r="456" spans="1:20" s="60" customFormat="1" x14ac:dyDescent="0.3">
      <c r="A456" s="45">
        <f>IF(F456&lt;&gt;"",1+MAX($A$5:A455),"")</f>
        <v>246</v>
      </c>
      <c r="B456" s="91"/>
      <c r="C456" s="38" t="s">
        <v>389</v>
      </c>
      <c r="D456" s="55">
        <v>2</v>
      </c>
      <c r="E456" s="56">
        <v>0</v>
      </c>
      <c r="F456" s="57">
        <f>(1+E456)*D456</f>
        <v>2</v>
      </c>
      <c r="G456" s="58" t="s">
        <v>3</v>
      </c>
      <c r="H456" s="35">
        <v>41.354000000000006</v>
      </c>
      <c r="I456" s="35">
        <f t="shared" ref="I456:I461" si="395">H456*F456</f>
        <v>82.708000000000013</v>
      </c>
      <c r="J456" s="43">
        <v>0.45</v>
      </c>
      <c r="K456" s="24">
        <f t="shared" ref="K456:K461" si="396">$N$436</f>
        <v>36</v>
      </c>
      <c r="L456" s="44">
        <f t="shared" ref="L456:L461" si="397">J456*F456</f>
        <v>0.9</v>
      </c>
      <c r="M456" s="27">
        <f t="shared" ref="M456:M461" si="398">L456*K456</f>
        <v>32.4</v>
      </c>
      <c r="N456" s="27">
        <f t="shared" ref="N456:N461" si="399">M456+I456</f>
        <v>115.108</v>
      </c>
      <c r="O456" s="76"/>
      <c r="P456" s="59"/>
      <c r="Q456" s="59"/>
      <c r="T456" s="61"/>
    </row>
    <row r="457" spans="1:20" s="60" customFormat="1" x14ac:dyDescent="0.3">
      <c r="A457" s="45">
        <f>IF(F457&lt;&gt;"",1+MAX($A$5:A456),"")</f>
        <v>247</v>
      </c>
      <c r="B457" s="91"/>
      <c r="C457" s="38" t="s">
        <v>388</v>
      </c>
      <c r="D457" s="55">
        <v>2</v>
      </c>
      <c r="E457" s="56">
        <v>0</v>
      </c>
      <c r="F457" s="57">
        <f>(1+E457)*D457</f>
        <v>2</v>
      </c>
      <c r="G457" s="58" t="s">
        <v>3</v>
      </c>
      <c r="H457" s="35">
        <v>57.316000000000003</v>
      </c>
      <c r="I457" s="35">
        <f t="shared" si="395"/>
        <v>114.63200000000001</v>
      </c>
      <c r="J457" s="43">
        <v>0.5</v>
      </c>
      <c r="K457" s="24">
        <f t="shared" si="396"/>
        <v>36</v>
      </c>
      <c r="L457" s="44">
        <f t="shared" si="397"/>
        <v>1</v>
      </c>
      <c r="M457" s="27">
        <f t="shared" si="398"/>
        <v>36</v>
      </c>
      <c r="N457" s="27">
        <f t="shared" si="399"/>
        <v>150.63200000000001</v>
      </c>
      <c r="O457" s="76"/>
      <c r="P457" s="59"/>
      <c r="Q457" s="59"/>
      <c r="T457" s="61"/>
    </row>
    <row r="458" spans="1:20" s="60" customFormat="1" x14ac:dyDescent="0.3">
      <c r="A458" s="45">
        <f>IF(F458&lt;&gt;"",1+MAX($A$5:A457),"")</f>
        <v>248</v>
      </c>
      <c r="B458" s="91"/>
      <c r="C458" s="38" t="s">
        <v>387</v>
      </c>
      <c r="D458" s="55">
        <v>1</v>
      </c>
      <c r="E458" s="56">
        <v>0</v>
      </c>
      <c r="F458" s="57">
        <f>(1+E458)*D458</f>
        <v>1</v>
      </c>
      <c r="G458" s="58" t="s">
        <v>3</v>
      </c>
      <c r="H458" s="35">
        <v>60.720000000000006</v>
      </c>
      <c r="I458" s="35">
        <f t="shared" si="395"/>
        <v>60.720000000000006</v>
      </c>
      <c r="J458" s="43">
        <v>0.54500000000000004</v>
      </c>
      <c r="K458" s="24">
        <f t="shared" si="396"/>
        <v>36</v>
      </c>
      <c r="L458" s="44">
        <f t="shared" si="397"/>
        <v>0.54500000000000004</v>
      </c>
      <c r="M458" s="27">
        <f t="shared" si="398"/>
        <v>19.62</v>
      </c>
      <c r="N458" s="27">
        <f t="shared" si="399"/>
        <v>80.34</v>
      </c>
      <c r="O458" s="76"/>
      <c r="P458" s="59"/>
      <c r="Q458" s="59"/>
      <c r="T458" s="61"/>
    </row>
    <row r="459" spans="1:20" s="60" customFormat="1" x14ac:dyDescent="0.3">
      <c r="A459" s="45">
        <f>IF(F459&lt;&gt;"",1+MAX($A$5:A458),"")</f>
        <v>249</v>
      </c>
      <c r="B459" s="91"/>
      <c r="C459" s="38" t="s">
        <v>386</v>
      </c>
      <c r="D459" s="55">
        <v>2</v>
      </c>
      <c r="E459" s="56">
        <v>0</v>
      </c>
      <c r="F459" s="57">
        <f>(1+E459)*D459</f>
        <v>2</v>
      </c>
      <c r="G459" s="58" t="s">
        <v>3</v>
      </c>
      <c r="H459" s="35">
        <v>60.720000000000006</v>
      </c>
      <c r="I459" s="35">
        <f t="shared" si="395"/>
        <v>121.44000000000001</v>
      </c>
      <c r="J459" s="43">
        <v>0.54500000000000004</v>
      </c>
      <c r="K459" s="24">
        <f t="shared" si="396"/>
        <v>36</v>
      </c>
      <c r="L459" s="44">
        <f t="shared" si="397"/>
        <v>1.0900000000000001</v>
      </c>
      <c r="M459" s="27">
        <f t="shared" si="398"/>
        <v>39.24</v>
      </c>
      <c r="N459" s="27">
        <f t="shared" si="399"/>
        <v>160.68</v>
      </c>
      <c r="O459" s="76"/>
      <c r="P459" s="59"/>
      <c r="Q459" s="59"/>
      <c r="T459" s="61"/>
    </row>
    <row r="460" spans="1:20" s="60" customFormat="1" x14ac:dyDescent="0.3">
      <c r="A460" s="45">
        <f>IF(F460&lt;&gt;"",1+MAX($A$5:A459),"")</f>
        <v>250</v>
      </c>
      <c r="B460" s="91"/>
      <c r="C460" s="38" t="s">
        <v>385</v>
      </c>
      <c r="D460" s="55">
        <v>1</v>
      </c>
      <c r="E460" s="56">
        <v>0</v>
      </c>
      <c r="F460" s="57">
        <f>(1+E460)*D460</f>
        <v>1</v>
      </c>
      <c r="G460" s="58" t="s">
        <v>3</v>
      </c>
      <c r="H460" s="35">
        <v>60.720000000000006</v>
      </c>
      <c r="I460" s="35">
        <f t="shared" si="395"/>
        <v>60.720000000000006</v>
      </c>
      <c r="J460" s="43">
        <v>0.54500000000000004</v>
      </c>
      <c r="K460" s="24">
        <f t="shared" si="396"/>
        <v>36</v>
      </c>
      <c r="L460" s="44">
        <f t="shared" si="397"/>
        <v>0.54500000000000004</v>
      </c>
      <c r="M460" s="27">
        <f t="shared" si="398"/>
        <v>19.62</v>
      </c>
      <c r="N460" s="27">
        <f t="shared" si="399"/>
        <v>80.34</v>
      </c>
      <c r="O460" s="76"/>
      <c r="P460" s="59"/>
      <c r="Q460" s="59"/>
      <c r="T460" s="61"/>
    </row>
    <row r="461" spans="1:20" s="60" customFormat="1" x14ac:dyDescent="0.3">
      <c r="A461" s="45">
        <f>IF(F461&lt;&gt;"",1+MAX($A$5:A460),"")</f>
        <v>251</v>
      </c>
      <c r="B461" s="91"/>
      <c r="C461" s="38" t="s">
        <v>384</v>
      </c>
      <c r="D461" s="55">
        <v>1</v>
      </c>
      <c r="E461" s="56">
        <v>0</v>
      </c>
      <c r="F461" s="57">
        <f>(1+E461)*D461</f>
        <v>1</v>
      </c>
      <c r="G461" s="58" t="s">
        <v>3</v>
      </c>
      <c r="H461" s="35">
        <v>65.504000000000005</v>
      </c>
      <c r="I461" s="35">
        <f t="shared" si="395"/>
        <v>65.504000000000005</v>
      </c>
      <c r="J461" s="43">
        <v>0.6</v>
      </c>
      <c r="K461" s="24">
        <f t="shared" si="396"/>
        <v>36</v>
      </c>
      <c r="L461" s="44">
        <f t="shared" si="397"/>
        <v>0.6</v>
      </c>
      <c r="M461" s="27">
        <f t="shared" si="398"/>
        <v>21.599999999999998</v>
      </c>
      <c r="N461" s="27">
        <f t="shared" si="399"/>
        <v>87.103999999999999</v>
      </c>
      <c r="O461" s="76"/>
      <c r="P461" s="59"/>
      <c r="Q461" s="59"/>
      <c r="T461" s="61"/>
    </row>
    <row r="462" spans="1:20" s="60" customFormat="1" x14ac:dyDescent="0.3">
      <c r="A462" s="45" t="str">
        <f>IF(F462&lt;&gt;"",1+MAX($A$5:A461),"")</f>
        <v/>
      </c>
      <c r="B462" s="91"/>
      <c r="C462" s="38"/>
      <c r="D462" s="55"/>
      <c r="E462" s="56"/>
      <c r="F462" s="57"/>
      <c r="G462" s="58"/>
      <c r="H462" s="35"/>
      <c r="I462" s="35"/>
      <c r="J462" s="43"/>
      <c r="K462" s="24"/>
      <c r="L462" s="44"/>
      <c r="M462" s="27"/>
      <c r="N462" s="27"/>
      <c r="O462" s="76"/>
      <c r="P462" s="59"/>
      <c r="Q462" s="59"/>
      <c r="T462" s="61"/>
    </row>
    <row r="463" spans="1:20" s="60" customFormat="1" x14ac:dyDescent="0.3">
      <c r="A463" s="45" t="str">
        <f>IF(F463&lt;&gt;"",1+MAX($A$5:A462),"")</f>
        <v/>
      </c>
      <c r="B463" s="91"/>
      <c r="C463" s="92" t="s">
        <v>383</v>
      </c>
      <c r="D463" s="55"/>
      <c r="E463" s="56"/>
      <c r="F463" s="57"/>
      <c r="G463" s="58"/>
      <c r="H463" s="35"/>
      <c r="I463" s="35"/>
      <c r="J463" s="43"/>
      <c r="K463" s="24"/>
      <c r="L463" s="44"/>
      <c r="M463" s="27"/>
      <c r="N463" s="27"/>
      <c r="O463" s="76"/>
      <c r="P463" s="59"/>
      <c r="Q463" s="59"/>
      <c r="T463" s="61"/>
    </row>
    <row r="464" spans="1:20" s="60" customFormat="1" x14ac:dyDescent="0.3">
      <c r="A464" s="45">
        <f>IF(F464&lt;&gt;"",1+MAX($A$5:A463),"")</f>
        <v>252</v>
      </c>
      <c r="B464" s="91"/>
      <c r="C464" s="38" t="s">
        <v>382</v>
      </c>
      <c r="D464" s="55">
        <v>3</v>
      </c>
      <c r="E464" s="56">
        <v>0</v>
      </c>
      <c r="F464" s="57">
        <f>(1+E464)*D464</f>
        <v>3</v>
      </c>
      <c r="G464" s="58" t="s">
        <v>3</v>
      </c>
      <c r="H464" s="35">
        <v>29.715999999999998</v>
      </c>
      <c r="I464" s="35">
        <f t="shared" ref="I464:I465" si="400">H464*F464</f>
        <v>89.147999999999996</v>
      </c>
      <c r="J464" s="43">
        <v>0.34</v>
      </c>
      <c r="K464" s="24">
        <f t="shared" ref="K464:K465" si="401">$N$436</f>
        <v>36</v>
      </c>
      <c r="L464" s="44">
        <f t="shared" ref="L464:L465" si="402">J464*F464</f>
        <v>1.02</v>
      </c>
      <c r="M464" s="27">
        <f t="shared" ref="M464:M465" si="403">L464*K464</f>
        <v>36.72</v>
      </c>
      <c r="N464" s="27">
        <f t="shared" ref="N464:N465" si="404">M464+I464</f>
        <v>125.86799999999999</v>
      </c>
      <c r="O464" s="76"/>
      <c r="P464" s="59"/>
      <c r="Q464" s="59"/>
      <c r="T464" s="61"/>
    </row>
    <row r="465" spans="1:20" s="60" customFormat="1" x14ac:dyDescent="0.3">
      <c r="A465" s="45">
        <f>IF(F465&lt;&gt;"",1+MAX($A$5:A464),"")</f>
        <v>253</v>
      </c>
      <c r="B465" s="91"/>
      <c r="C465" s="38" t="s">
        <v>381</v>
      </c>
      <c r="D465" s="55">
        <v>1</v>
      </c>
      <c r="E465" s="56">
        <v>0</v>
      </c>
      <c r="F465" s="57">
        <f>(1+E465)*D465</f>
        <v>1</v>
      </c>
      <c r="G465" s="58" t="s">
        <v>3</v>
      </c>
      <c r="H465" s="35">
        <v>34.592000000000006</v>
      </c>
      <c r="I465" s="35">
        <f t="shared" si="400"/>
        <v>34.592000000000006</v>
      </c>
      <c r="J465" s="43">
        <v>0.4</v>
      </c>
      <c r="K465" s="24">
        <f t="shared" si="401"/>
        <v>36</v>
      </c>
      <c r="L465" s="44">
        <f t="shared" si="402"/>
        <v>0.4</v>
      </c>
      <c r="M465" s="27">
        <f t="shared" si="403"/>
        <v>14.4</v>
      </c>
      <c r="N465" s="27">
        <f t="shared" si="404"/>
        <v>48.992000000000004</v>
      </c>
      <c r="O465" s="76"/>
      <c r="P465" s="59"/>
      <c r="Q465" s="59"/>
      <c r="T465" s="61"/>
    </row>
    <row r="466" spans="1:20" s="60" customFormat="1" x14ac:dyDescent="0.3">
      <c r="A466" s="45" t="str">
        <f>IF(F466&lt;&gt;"",1+MAX($A$5:A465),"")</f>
        <v/>
      </c>
      <c r="B466" s="91"/>
      <c r="C466" s="38"/>
      <c r="D466" s="55"/>
      <c r="E466" s="56"/>
      <c r="F466" s="57"/>
      <c r="G466" s="58"/>
      <c r="H466" s="35"/>
      <c r="I466" s="35"/>
      <c r="J466" s="43"/>
      <c r="K466" s="24"/>
      <c r="L466" s="44"/>
      <c r="M466" s="27"/>
      <c r="N466" s="27"/>
      <c r="O466" s="76"/>
      <c r="P466" s="59"/>
      <c r="Q466" s="59"/>
      <c r="T466" s="61"/>
    </row>
    <row r="467" spans="1:20" s="60" customFormat="1" x14ac:dyDescent="0.3">
      <c r="A467" s="45" t="str">
        <f>IF(F467&lt;&gt;"",1+MAX($A$5:A466),"")</f>
        <v/>
      </c>
      <c r="B467" s="91"/>
      <c r="C467" s="86" t="s">
        <v>380</v>
      </c>
      <c r="D467" s="55"/>
      <c r="E467" s="56"/>
      <c r="F467" s="57"/>
      <c r="G467" s="58"/>
      <c r="H467" s="35"/>
      <c r="I467" s="35"/>
      <c r="J467" s="43"/>
      <c r="K467" s="24"/>
      <c r="L467" s="44"/>
      <c r="M467" s="27"/>
      <c r="N467" s="27"/>
      <c r="O467" s="76"/>
      <c r="P467" s="59"/>
      <c r="Q467" s="59"/>
      <c r="T467" s="61"/>
    </row>
    <row r="468" spans="1:20" s="60" customFormat="1" x14ac:dyDescent="0.3">
      <c r="A468" s="45" t="str">
        <f>IF(F468&lt;&gt;"",1+MAX($A$5:A467),"")</f>
        <v/>
      </c>
      <c r="B468" s="91"/>
      <c r="C468" s="92" t="s">
        <v>379</v>
      </c>
      <c r="D468" s="55"/>
      <c r="E468" s="56"/>
      <c r="F468" s="57"/>
      <c r="G468" s="58"/>
      <c r="H468" s="35"/>
      <c r="I468" s="35"/>
      <c r="J468" s="43"/>
      <c r="K468" s="24"/>
      <c r="L468" s="44"/>
      <c r="M468" s="27"/>
      <c r="N468" s="27"/>
      <c r="O468" s="76"/>
      <c r="P468" s="59"/>
      <c r="Q468" s="59"/>
      <c r="T468" s="61"/>
    </row>
    <row r="469" spans="1:20" s="60" customFormat="1" x14ac:dyDescent="0.3">
      <c r="A469" s="45">
        <f>IF(F469&lt;&gt;"",1+MAX($A$5:A468),"")</f>
        <v>254</v>
      </c>
      <c r="B469" s="91"/>
      <c r="C469" s="38" t="s">
        <v>378</v>
      </c>
      <c r="D469" s="55">
        <v>1</v>
      </c>
      <c r="E469" s="56">
        <v>0</v>
      </c>
      <c r="F469" s="57">
        <f>(1+E469)*D469</f>
        <v>1</v>
      </c>
      <c r="G469" s="58" t="s">
        <v>3</v>
      </c>
      <c r="H469" s="35">
        <v>15.630799999999999</v>
      </c>
      <c r="I469" s="35">
        <f t="shared" ref="I469:I476" si="405">H469*F469</f>
        <v>15.630799999999999</v>
      </c>
      <c r="J469" s="43">
        <v>0.4</v>
      </c>
      <c r="K469" s="24">
        <f t="shared" ref="K469:K476" si="406">$N$436</f>
        <v>36</v>
      </c>
      <c r="L469" s="44">
        <f t="shared" ref="L469:L476" si="407">J469*F469</f>
        <v>0.4</v>
      </c>
      <c r="M469" s="27">
        <f t="shared" ref="M469:M476" si="408">L469*K469</f>
        <v>14.4</v>
      </c>
      <c r="N469" s="27">
        <f t="shared" ref="N469:N476" si="409">M469+I469</f>
        <v>30.030799999999999</v>
      </c>
      <c r="O469" s="76"/>
      <c r="P469" s="59"/>
      <c r="Q469" s="59"/>
      <c r="T469" s="61"/>
    </row>
    <row r="470" spans="1:20" s="60" customFormat="1" x14ac:dyDescent="0.3">
      <c r="A470" s="45">
        <f>IF(F470&lt;&gt;"",1+MAX($A$5:A469),"")</f>
        <v>255</v>
      </c>
      <c r="B470" s="91"/>
      <c r="C470" s="38" t="s">
        <v>377</v>
      </c>
      <c r="D470" s="55">
        <v>1</v>
      </c>
      <c r="E470" s="56">
        <v>0</v>
      </c>
      <c r="F470" s="57">
        <f>(1+E470)*D470</f>
        <v>1</v>
      </c>
      <c r="G470" s="58" t="s">
        <v>3</v>
      </c>
      <c r="H470" s="35">
        <v>15.630799999999999</v>
      </c>
      <c r="I470" s="35">
        <f t="shared" si="405"/>
        <v>15.630799999999999</v>
      </c>
      <c r="J470" s="43">
        <v>0.4</v>
      </c>
      <c r="K470" s="24">
        <f t="shared" si="406"/>
        <v>36</v>
      </c>
      <c r="L470" s="44">
        <f t="shared" si="407"/>
        <v>0.4</v>
      </c>
      <c r="M470" s="27">
        <f t="shared" si="408"/>
        <v>14.4</v>
      </c>
      <c r="N470" s="27">
        <f t="shared" si="409"/>
        <v>30.030799999999999</v>
      </c>
      <c r="O470" s="76"/>
      <c r="P470" s="59"/>
      <c r="Q470" s="59"/>
      <c r="T470" s="61"/>
    </row>
    <row r="471" spans="1:20" s="60" customFormat="1" x14ac:dyDescent="0.3">
      <c r="A471" s="45">
        <f>IF(F471&lt;&gt;"",1+MAX($A$5:A470),"")</f>
        <v>256</v>
      </c>
      <c r="B471" s="91"/>
      <c r="C471" s="38" t="s">
        <v>376</v>
      </c>
      <c r="D471" s="55">
        <v>1</v>
      </c>
      <c r="E471" s="56">
        <v>0</v>
      </c>
      <c r="F471" s="57">
        <f>(1+E471)*D471</f>
        <v>1</v>
      </c>
      <c r="G471" s="58" t="s">
        <v>3</v>
      </c>
      <c r="H471" s="35">
        <v>15.630799999999999</v>
      </c>
      <c r="I471" s="35">
        <f t="shared" si="405"/>
        <v>15.630799999999999</v>
      </c>
      <c r="J471" s="43">
        <v>0.4</v>
      </c>
      <c r="K471" s="24">
        <f t="shared" si="406"/>
        <v>36</v>
      </c>
      <c r="L471" s="44">
        <f t="shared" si="407"/>
        <v>0.4</v>
      </c>
      <c r="M471" s="27">
        <f t="shared" si="408"/>
        <v>14.4</v>
      </c>
      <c r="N471" s="27">
        <f t="shared" si="409"/>
        <v>30.030799999999999</v>
      </c>
      <c r="O471" s="76"/>
      <c r="P471" s="59"/>
      <c r="Q471" s="59"/>
      <c r="T471" s="61"/>
    </row>
    <row r="472" spans="1:20" s="60" customFormat="1" x14ac:dyDescent="0.3">
      <c r="A472" s="45">
        <f>IF(F472&lt;&gt;"",1+MAX($A$5:A471),"")</f>
        <v>257</v>
      </c>
      <c r="B472" s="91"/>
      <c r="C472" s="38" t="s">
        <v>375</v>
      </c>
      <c r="D472" s="55">
        <v>4</v>
      </c>
      <c r="E472" s="56">
        <v>0</v>
      </c>
      <c r="F472" s="57">
        <f>(1+E472)*D472</f>
        <v>4</v>
      </c>
      <c r="G472" s="58" t="s">
        <v>3</v>
      </c>
      <c r="H472" s="35">
        <v>22.540000000000003</v>
      </c>
      <c r="I472" s="35">
        <f t="shared" si="405"/>
        <v>90.160000000000011</v>
      </c>
      <c r="J472" s="43">
        <v>0.54</v>
      </c>
      <c r="K472" s="24">
        <f t="shared" si="406"/>
        <v>36</v>
      </c>
      <c r="L472" s="44">
        <f t="shared" si="407"/>
        <v>2.16</v>
      </c>
      <c r="M472" s="27">
        <f t="shared" si="408"/>
        <v>77.760000000000005</v>
      </c>
      <c r="N472" s="27">
        <f t="shared" si="409"/>
        <v>167.92000000000002</v>
      </c>
      <c r="O472" s="76"/>
      <c r="P472" s="59"/>
      <c r="Q472" s="59"/>
      <c r="T472" s="61"/>
    </row>
    <row r="473" spans="1:20" s="60" customFormat="1" x14ac:dyDescent="0.3">
      <c r="A473" s="45">
        <f>IF(F473&lt;&gt;"",1+MAX($A$5:A472),"")</f>
        <v>258</v>
      </c>
      <c r="B473" s="91"/>
      <c r="C473" s="38" t="s">
        <v>374</v>
      </c>
      <c r="D473" s="55">
        <v>1</v>
      </c>
      <c r="E473" s="56">
        <v>0</v>
      </c>
      <c r="F473" s="57">
        <f>(1+E473)*D473</f>
        <v>1</v>
      </c>
      <c r="G473" s="58" t="s">
        <v>3</v>
      </c>
      <c r="H473" s="35">
        <v>22.540000000000003</v>
      </c>
      <c r="I473" s="35">
        <f t="shared" si="405"/>
        <v>22.540000000000003</v>
      </c>
      <c r="J473" s="43">
        <v>0.54</v>
      </c>
      <c r="K473" s="24">
        <f t="shared" si="406"/>
        <v>36</v>
      </c>
      <c r="L473" s="44">
        <f t="shared" si="407"/>
        <v>0.54</v>
      </c>
      <c r="M473" s="27">
        <f t="shared" si="408"/>
        <v>19.440000000000001</v>
      </c>
      <c r="N473" s="27">
        <f t="shared" si="409"/>
        <v>41.980000000000004</v>
      </c>
      <c r="O473" s="76"/>
      <c r="P473" s="59"/>
      <c r="Q473" s="59"/>
      <c r="T473" s="61"/>
    </row>
    <row r="474" spans="1:20" s="60" customFormat="1" x14ac:dyDescent="0.3">
      <c r="A474" s="45">
        <f>IF(F474&lt;&gt;"",1+MAX($A$5:A473),"")</f>
        <v>259</v>
      </c>
      <c r="B474" s="91"/>
      <c r="C474" s="38" t="s">
        <v>373</v>
      </c>
      <c r="D474" s="55">
        <v>1</v>
      </c>
      <c r="E474" s="56">
        <v>0</v>
      </c>
      <c r="F474" s="57">
        <f>(1+E474)*D474</f>
        <v>1</v>
      </c>
      <c r="G474" s="58" t="s">
        <v>3</v>
      </c>
      <c r="H474" s="35">
        <v>32.752000000000002</v>
      </c>
      <c r="I474" s="35">
        <f t="shared" si="405"/>
        <v>32.752000000000002</v>
      </c>
      <c r="J474" s="43">
        <v>0.6</v>
      </c>
      <c r="K474" s="24">
        <f t="shared" si="406"/>
        <v>36</v>
      </c>
      <c r="L474" s="44">
        <f t="shared" si="407"/>
        <v>0.6</v>
      </c>
      <c r="M474" s="27">
        <f t="shared" si="408"/>
        <v>21.599999999999998</v>
      </c>
      <c r="N474" s="27">
        <f t="shared" si="409"/>
        <v>54.352000000000004</v>
      </c>
      <c r="O474" s="76"/>
      <c r="P474" s="59"/>
      <c r="Q474" s="59"/>
      <c r="T474" s="61"/>
    </row>
    <row r="475" spans="1:20" s="60" customFormat="1" x14ac:dyDescent="0.3">
      <c r="A475" s="45">
        <f>IF(F475&lt;&gt;"",1+MAX($A$5:A474),"")</f>
        <v>260</v>
      </c>
      <c r="B475" s="91"/>
      <c r="C475" s="38" t="s">
        <v>372</v>
      </c>
      <c r="D475" s="55">
        <v>1</v>
      </c>
      <c r="E475" s="56">
        <v>0</v>
      </c>
      <c r="F475" s="57">
        <f>(1+E475)*D475</f>
        <v>1</v>
      </c>
      <c r="G475" s="58" t="s">
        <v>3</v>
      </c>
      <c r="H475" s="35">
        <v>32.752000000000002</v>
      </c>
      <c r="I475" s="35">
        <f t="shared" si="405"/>
        <v>32.752000000000002</v>
      </c>
      <c r="J475" s="43">
        <v>0.6</v>
      </c>
      <c r="K475" s="24">
        <f t="shared" si="406"/>
        <v>36</v>
      </c>
      <c r="L475" s="44">
        <f t="shared" si="407"/>
        <v>0.6</v>
      </c>
      <c r="M475" s="27">
        <f t="shared" si="408"/>
        <v>21.599999999999998</v>
      </c>
      <c r="N475" s="27">
        <f t="shared" si="409"/>
        <v>54.352000000000004</v>
      </c>
      <c r="O475" s="76"/>
      <c r="P475" s="59"/>
      <c r="Q475" s="59"/>
      <c r="T475" s="61"/>
    </row>
    <row r="476" spans="1:20" s="60" customFormat="1" x14ac:dyDescent="0.3">
      <c r="A476" s="45">
        <f>IF(F476&lt;&gt;"",1+MAX($A$5:A475),"")</f>
        <v>261</v>
      </c>
      <c r="B476" s="91"/>
      <c r="C476" s="38" t="s">
        <v>371</v>
      </c>
      <c r="D476" s="55">
        <v>16</v>
      </c>
      <c r="E476" s="56">
        <v>0</v>
      </c>
      <c r="F476" s="57">
        <f>(1+E476)*D476</f>
        <v>16</v>
      </c>
      <c r="G476" s="58" t="s">
        <v>3</v>
      </c>
      <c r="H476" s="35">
        <v>32.752000000000002</v>
      </c>
      <c r="I476" s="35">
        <f t="shared" si="405"/>
        <v>524.03200000000004</v>
      </c>
      <c r="J476" s="43">
        <v>0.6</v>
      </c>
      <c r="K476" s="24">
        <f t="shared" si="406"/>
        <v>36</v>
      </c>
      <c r="L476" s="44">
        <f t="shared" si="407"/>
        <v>9.6</v>
      </c>
      <c r="M476" s="27">
        <f t="shared" si="408"/>
        <v>345.59999999999997</v>
      </c>
      <c r="N476" s="27">
        <f t="shared" si="409"/>
        <v>869.63200000000006</v>
      </c>
      <c r="O476" s="76"/>
      <c r="P476" s="59"/>
      <c r="Q476" s="59"/>
      <c r="T476" s="61"/>
    </row>
    <row r="477" spans="1:20" s="60" customFormat="1" x14ac:dyDescent="0.3">
      <c r="A477" s="45" t="str">
        <f>IF(F477&lt;&gt;"",1+MAX($A$5:A476),"")</f>
        <v/>
      </c>
      <c r="B477" s="91"/>
      <c r="C477" s="38"/>
      <c r="D477" s="55"/>
      <c r="E477" s="56"/>
      <c r="F477" s="57"/>
      <c r="G477" s="58"/>
      <c r="H477" s="35"/>
      <c r="I477" s="35"/>
      <c r="J477" s="43"/>
      <c r="K477" s="24"/>
      <c r="L477" s="44"/>
      <c r="M477" s="27"/>
      <c r="N477" s="27"/>
      <c r="O477" s="76"/>
      <c r="P477" s="59"/>
      <c r="Q477" s="59"/>
      <c r="T477" s="61"/>
    </row>
    <row r="478" spans="1:20" s="60" customFormat="1" x14ac:dyDescent="0.3">
      <c r="A478" s="45" t="str">
        <f>IF(F478&lt;&gt;"",1+MAX($A$5:A477),"")</f>
        <v/>
      </c>
      <c r="B478" s="91"/>
      <c r="C478" s="92" t="s">
        <v>370</v>
      </c>
      <c r="D478" s="55"/>
      <c r="E478" s="56"/>
      <c r="F478" s="57"/>
      <c r="G478" s="58"/>
      <c r="H478" s="35"/>
      <c r="I478" s="35"/>
      <c r="J478" s="43"/>
      <c r="K478" s="24"/>
      <c r="L478" s="44"/>
      <c r="M478" s="27"/>
      <c r="N478" s="27"/>
      <c r="O478" s="76"/>
      <c r="P478" s="59"/>
      <c r="Q478" s="59"/>
      <c r="T478" s="61"/>
    </row>
    <row r="479" spans="1:20" s="60" customFormat="1" x14ac:dyDescent="0.3">
      <c r="A479" s="45">
        <f>IF(F479&lt;&gt;"",1+MAX($A$5:A478),"")</f>
        <v>262</v>
      </c>
      <c r="B479" s="91"/>
      <c r="C479" s="38" t="s">
        <v>369</v>
      </c>
      <c r="D479" s="55">
        <v>2</v>
      </c>
      <c r="E479" s="56">
        <v>0</v>
      </c>
      <c r="F479" s="57">
        <f>(1+E479)*D479</f>
        <v>2</v>
      </c>
      <c r="G479" s="58" t="s">
        <v>3</v>
      </c>
      <c r="H479" s="35">
        <v>80.040000000000006</v>
      </c>
      <c r="I479" s="35">
        <f t="shared" ref="I479:I480" si="410">H479*F479</f>
        <v>160.08000000000001</v>
      </c>
      <c r="J479" s="43">
        <v>1</v>
      </c>
      <c r="K479" s="24">
        <f t="shared" ref="K479:K480" si="411">$N$436</f>
        <v>36</v>
      </c>
      <c r="L479" s="44">
        <f t="shared" ref="L479:L480" si="412">J479*F479</f>
        <v>2</v>
      </c>
      <c r="M479" s="27">
        <f t="shared" ref="M479:M480" si="413">L479*K479</f>
        <v>72</v>
      </c>
      <c r="N479" s="27">
        <f t="shared" ref="N479:N480" si="414">M479+I479</f>
        <v>232.08</v>
      </c>
      <c r="O479" s="76"/>
      <c r="P479" s="59"/>
      <c r="Q479" s="59"/>
      <c r="T479" s="61"/>
    </row>
    <row r="480" spans="1:20" s="60" customFormat="1" x14ac:dyDescent="0.3">
      <c r="A480" s="45">
        <f>IF(F480&lt;&gt;"",1+MAX($A$5:A479),"")</f>
        <v>263</v>
      </c>
      <c r="B480" s="91"/>
      <c r="C480" s="38" t="s">
        <v>368</v>
      </c>
      <c r="D480" s="55">
        <v>2</v>
      </c>
      <c r="E480" s="56">
        <v>0</v>
      </c>
      <c r="F480" s="57">
        <f>(1+E480)*D480</f>
        <v>2</v>
      </c>
      <c r="G480" s="58" t="s">
        <v>3</v>
      </c>
      <c r="H480" s="35">
        <v>60.351999999999997</v>
      </c>
      <c r="I480" s="35">
        <f t="shared" si="410"/>
        <v>120.70399999999999</v>
      </c>
      <c r="J480" s="43">
        <v>1</v>
      </c>
      <c r="K480" s="24">
        <f t="shared" si="411"/>
        <v>36</v>
      </c>
      <c r="L480" s="44">
        <f t="shared" si="412"/>
        <v>2</v>
      </c>
      <c r="M480" s="27">
        <f t="shared" si="413"/>
        <v>72</v>
      </c>
      <c r="N480" s="27">
        <f t="shared" si="414"/>
        <v>192.70400000000001</v>
      </c>
      <c r="O480" s="76"/>
      <c r="P480" s="59"/>
      <c r="Q480" s="59"/>
      <c r="T480" s="61"/>
    </row>
    <row r="481" spans="1:20" s="60" customFormat="1" x14ac:dyDescent="0.3">
      <c r="A481" s="45" t="str">
        <f>IF(F481&lt;&gt;"",1+MAX($A$5:A480),"")</f>
        <v/>
      </c>
      <c r="B481" s="91"/>
      <c r="C481" s="38"/>
      <c r="D481" s="55"/>
      <c r="E481" s="56"/>
      <c r="F481" s="57"/>
      <c r="G481" s="58"/>
      <c r="H481" s="35"/>
      <c r="I481" s="35"/>
      <c r="J481" s="43"/>
      <c r="K481" s="24"/>
      <c r="L481" s="44"/>
      <c r="M481" s="27"/>
      <c r="N481" s="27"/>
      <c r="O481" s="76"/>
      <c r="P481" s="59"/>
      <c r="Q481" s="59"/>
      <c r="T481" s="61"/>
    </row>
    <row r="482" spans="1:20" s="60" customFormat="1" x14ac:dyDescent="0.3">
      <c r="A482" s="45" t="str">
        <f>IF(F482&lt;&gt;"",1+MAX($A$5:A481),"")</f>
        <v/>
      </c>
      <c r="B482" s="91"/>
      <c r="C482" s="86" t="s">
        <v>88</v>
      </c>
      <c r="D482" s="55"/>
      <c r="E482" s="56"/>
      <c r="F482" s="57"/>
      <c r="G482" s="58"/>
      <c r="H482" s="35"/>
      <c r="I482" s="35"/>
      <c r="J482" s="43"/>
      <c r="K482" s="24"/>
      <c r="L482" s="44"/>
      <c r="M482" s="27"/>
      <c r="N482" s="27"/>
      <c r="O482" s="76"/>
      <c r="P482" s="59"/>
      <c r="Q482" s="59"/>
      <c r="T482" s="61"/>
    </row>
    <row r="483" spans="1:20" s="60" customFormat="1" x14ac:dyDescent="0.3">
      <c r="A483" s="45">
        <f>IF(F483&lt;&gt;"",1+MAX($A$5:A482),"")</f>
        <v>264</v>
      </c>
      <c r="B483" s="91"/>
      <c r="C483" s="38" t="s">
        <v>367</v>
      </c>
      <c r="D483" s="55">
        <v>1</v>
      </c>
      <c r="E483" s="56">
        <v>0</v>
      </c>
      <c r="F483" s="57">
        <f>(1+E483)*D483</f>
        <v>1</v>
      </c>
      <c r="G483" s="58" t="s">
        <v>3</v>
      </c>
      <c r="H483" s="35">
        <v>2462.84</v>
      </c>
      <c r="I483" s="35">
        <f t="shared" ref="I483:I493" si="415">H483*F483</f>
        <v>2462.84</v>
      </c>
      <c r="J483" s="43">
        <v>4</v>
      </c>
      <c r="K483" s="24">
        <f t="shared" ref="K483:K493" si="416">$N$436</f>
        <v>36</v>
      </c>
      <c r="L483" s="44">
        <f t="shared" ref="L483:L493" si="417">J483*F483</f>
        <v>4</v>
      </c>
      <c r="M483" s="27">
        <f t="shared" ref="M483:M493" si="418">L483*K483</f>
        <v>144</v>
      </c>
      <c r="N483" s="27">
        <f t="shared" ref="N483:N493" si="419">M483+I483</f>
        <v>2606.84</v>
      </c>
      <c r="O483" s="76"/>
      <c r="P483" s="59"/>
      <c r="Q483" s="59"/>
      <c r="T483" s="61"/>
    </row>
    <row r="484" spans="1:20" s="60" customFormat="1" x14ac:dyDescent="0.3">
      <c r="A484" s="45">
        <f>IF(F484&lt;&gt;"",1+MAX($A$5:A483),"")</f>
        <v>265</v>
      </c>
      <c r="B484" s="91"/>
      <c r="C484" s="38" t="s">
        <v>366</v>
      </c>
      <c r="D484" s="55">
        <v>1</v>
      </c>
      <c r="E484" s="56">
        <v>0</v>
      </c>
      <c r="F484" s="57">
        <f>(1+E484)*D484</f>
        <v>1</v>
      </c>
      <c r="G484" s="58" t="s">
        <v>3</v>
      </c>
      <c r="H484" s="35">
        <v>3910</v>
      </c>
      <c r="I484" s="35">
        <f t="shared" si="415"/>
        <v>3910</v>
      </c>
      <c r="J484" s="43">
        <v>6.4</v>
      </c>
      <c r="K484" s="24">
        <f t="shared" si="416"/>
        <v>36</v>
      </c>
      <c r="L484" s="44">
        <f t="shared" si="417"/>
        <v>6.4</v>
      </c>
      <c r="M484" s="27">
        <f t="shared" si="418"/>
        <v>230.4</v>
      </c>
      <c r="N484" s="27">
        <f t="shared" si="419"/>
        <v>4140.3999999999996</v>
      </c>
      <c r="O484" s="76"/>
      <c r="P484" s="59"/>
      <c r="Q484" s="59"/>
      <c r="T484" s="61"/>
    </row>
    <row r="485" spans="1:20" s="60" customFormat="1" x14ac:dyDescent="0.3">
      <c r="A485" s="45">
        <f>IF(F485&lt;&gt;"",1+MAX($A$5:A484),"")</f>
        <v>266</v>
      </c>
      <c r="B485" s="91"/>
      <c r="C485" s="38" t="s">
        <v>365</v>
      </c>
      <c r="D485" s="55">
        <v>1</v>
      </c>
      <c r="E485" s="56">
        <v>0</v>
      </c>
      <c r="F485" s="57">
        <f>(1+E485)*D485</f>
        <v>1</v>
      </c>
      <c r="G485" s="58" t="s">
        <v>3</v>
      </c>
      <c r="H485" s="35">
        <v>3910</v>
      </c>
      <c r="I485" s="35">
        <f t="shared" si="415"/>
        <v>3910</v>
      </c>
      <c r="J485" s="43">
        <v>6.4</v>
      </c>
      <c r="K485" s="24">
        <f t="shared" si="416"/>
        <v>36</v>
      </c>
      <c r="L485" s="44">
        <f t="shared" si="417"/>
        <v>6.4</v>
      </c>
      <c r="M485" s="27">
        <f t="shared" si="418"/>
        <v>230.4</v>
      </c>
      <c r="N485" s="27">
        <f t="shared" si="419"/>
        <v>4140.3999999999996</v>
      </c>
      <c r="O485" s="76"/>
      <c r="P485" s="59"/>
      <c r="Q485" s="59"/>
      <c r="T485" s="61"/>
    </row>
    <row r="486" spans="1:20" s="60" customFormat="1" x14ac:dyDescent="0.3">
      <c r="A486" s="45">
        <f>IF(F486&lt;&gt;"",1+MAX($A$5:A485),"")</f>
        <v>267</v>
      </c>
      <c r="B486" s="91"/>
      <c r="C486" s="38" t="s">
        <v>364</v>
      </c>
      <c r="D486" s="55">
        <v>1</v>
      </c>
      <c r="E486" s="56">
        <v>0</v>
      </c>
      <c r="F486" s="57">
        <f>(1+E486)*D486</f>
        <v>1</v>
      </c>
      <c r="G486" s="58" t="s">
        <v>3</v>
      </c>
      <c r="H486" s="35">
        <v>3459.2000000000003</v>
      </c>
      <c r="I486" s="35">
        <f t="shared" si="415"/>
        <v>3459.2000000000003</v>
      </c>
      <c r="J486" s="43">
        <v>4</v>
      </c>
      <c r="K486" s="24">
        <f t="shared" si="416"/>
        <v>36</v>
      </c>
      <c r="L486" s="44">
        <f t="shared" si="417"/>
        <v>4</v>
      </c>
      <c r="M486" s="27">
        <f t="shared" si="418"/>
        <v>144</v>
      </c>
      <c r="N486" s="27">
        <f t="shared" si="419"/>
        <v>3603.2000000000003</v>
      </c>
      <c r="O486" s="76"/>
      <c r="P486" s="59"/>
      <c r="Q486" s="59"/>
      <c r="T486" s="61"/>
    </row>
    <row r="487" spans="1:20" s="60" customFormat="1" x14ac:dyDescent="0.3">
      <c r="A487" s="45">
        <f>IF(F487&lt;&gt;"",1+MAX($A$5:A486),"")</f>
        <v>268</v>
      </c>
      <c r="B487" s="91"/>
      <c r="C487" s="38" t="s">
        <v>363</v>
      </c>
      <c r="D487" s="55">
        <v>1</v>
      </c>
      <c r="E487" s="56">
        <v>0</v>
      </c>
      <c r="F487" s="57">
        <f>(1+E487)*D487</f>
        <v>1</v>
      </c>
      <c r="G487" s="58" t="s">
        <v>3</v>
      </c>
      <c r="H487" s="35">
        <v>3459.2000000000003</v>
      </c>
      <c r="I487" s="35">
        <f t="shared" si="415"/>
        <v>3459.2000000000003</v>
      </c>
      <c r="J487" s="43">
        <v>4</v>
      </c>
      <c r="K487" s="24">
        <f t="shared" si="416"/>
        <v>36</v>
      </c>
      <c r="L487" s="44">
        <f t="shared" si="417"/>
        <v>4</v>
      </c>
      <c r="M487" s="27">
        <f t="shared" si="418"/>
        <v>144</v>
      </c>
      <c r="N487" s="27">
        <f t="shared" si="419"/>
        <v>3603.2000000000003</v>
      </c>
      <c r="O487" s="76"/>
      <c r="P487" s="59"/>
      <c r="Q487" s="59"/>
      <c r="T487" s="61"/>
    </row>
    <row r="488" spans="1:20" s="60" customFormat="1" x14ac:dyDescent="0.3">
      <c r="A488" s="45">
        <f>IF(F488&lt;&gt;"",1+MAX($A$5:A487),"")</f>
        <v>269</v>
      </c>
      <c r="B488" s="91"/>
      <c r="C488" s="38" t="s">
        <v>362</v>
      </c>
      <c r="D488" s="55">
        <v>1</v>
      </c>
      <c r="E488" s="56">
        <v>0</v>
      </c>
      <c r="F488" s="57">
        <f>(1+E488)*D488</f>
        <v>1</v>
      </c>
      <c r="G488" s="58" t="s">
        <v>3</v>
      </c>
      <c r="H488" s="35">
        <v>3459.2000000000003</v>
      </c>
      <c r="I488" s="35">
        <f t="shared" si="415"/>
        <v>3459.2000000000003</v>
      </c>
      <c r="J488" s="43">
        <v>4</v>
      </c>
      <c r="K488" s="24">
        <f t="shared" si="416"/>
        <v>36</v>
      </c>
      <c r="L488" s="44">
        <f t="shared" si="417"/>
        <v>4</v>
      </c>
      <c r="M488" s="27">
        <f t="shared" si="418"/>
        <v>144</v>
      </c>
      <c r="N488" s="27">
        <f t="shared" si="419"/>
        <v>3603.2000000000003</v>
      </c>
      <c r="O488" s="76"/>
      <c r="P488" s="59"/>
      <c r="Q488" s="59"/>
      <c r="T488" s="61"/>
    </row>
    <row r="489" spans="1:20" s="60" customFormat="1" x14ac:dyDescent="0.3">
      <c r="A489" s="45">
        <f>IF(F489&lt;&gt;"",1+MAX($A$5:A488),"")</f>
        <v>270</v>
      </c>
      <c r="B489" s="91"/>
      <c r="C489" s="38" t="s">
        <v>361</v>
      </c>
      <c r="D489" s="55">
        <v>1</v>
      </c>
      <c r="E489" s="56">
        <v>0</v>
      </c>
      <c r="F489" s="57">
        <f>(1+E489)*D489</f>
        <v>1</v>
      </c>
      <c r="G489" s="58" t="s">
        <v>3</v>
      </c>
      <c r="H489" s="35">
        <v>3459.2000000000003</v>
      </c>
      <c r="I489" s="35">
        <f t="shared" si="415"/>
        <v>3459.2000000000003</v>
      </c>
      <c r="J489" s="43">
        <v>4</v>
      </c>
      <c r="K489" s="24">
        <f t="shared" si="416"/>
        <v>36</v>
      </c>
      <c r="L489" s="44">
        <f t="shared" si="417"/>
        <v>4</v>
      </c>
      <c r="M489" s="27">
        <f t="shared" si="418"/>
        <v>144</v>
      </c>
      <c r="N489" s="27">
        <f t="shared" si="419"/>
        <v>3603.2000000000003</v>
      </c>
      <c r="O489" s="76"/>
      <c r="P489" s="59"/>
      <c r="Q489" s="59"/>
      <c r="T489" s="61"/>
    </row>
    <row r="490" spans="1:20" s="60" customFormat="1" x14ac:dyDescent="0.3">
      <c r="A490" s="45">
        <f>IF(F490&lt;&gt;"",1+MAX($A$5:A489),"")</f>
        <v>271</v>
      </c>
      <c r="B490" s="91"/>
      <c r="C490" s="38" t="s">
        <v>360</v>
      </c>
      <c r="D490" s="55">
        <v>1</v>
      </c>
      <c r="E490" s="56">
        <v>0</v>
      </c>
      <c r="F490" s="57">
        <f>(1+E490)*D490</f>
        <v>1</v>
      </c>
      <c r="G490" s="58" t="s">
        <v>3</v>
      </c>
      <c r="H490" s="35">
        <v>981.64</v>
      </c>
      <c r="I490" s="35">
        <f t="shared" si="415"/>
        <v>981.64</v>
      </c>
      <c r="J490" s="43">
        <v>2</v>
      </c>
      <c r="K490" s="24">
        <f t="shared" si="416"/>
        <v>36</v>
      </c>
      <c r="L490" s="44">
        <f t="shared" si="417"/>
        <v>2</v>
      </c>
      <c r="M490" s="27">
        <f t="shared" si="418"/>
        <v>72</v>
      </c>
      <c r="N490" s="27">
        <f t="shared" si="419"/>
        <v>1053.6399999999999</v>
      </c>
      <c r="O490" s="76"/>
      <c r="P490" s="59"/>
      <c r="Q490" s="59"/>
      <c r="T490" s="61"/>
    </row>
    <row r="491" spans="1:20" s="60" customFormat="1" x14ac:dyDescent="0.3">
      <c r="A491" s="45">
        <f>IF(F491&lt;&gt;"",1+MAX($A$5:A490),"")</f>
        <v>272</v>
      </c>
      <c r="B491" s="91"/>
      <c r="C491" s="38" t="s">
        <v>359</v>
      </c>
      <c r="D491" s="55">
        <v>1</v>
      </c>
      <c r="E491" s="56">
        <v>0</v>
      </c>
      <c r="F491" s="57">
        <f>(1+E491)*D491</f>
        <v>1</v>
      </c>
      <c r="G491" s="58" t="s">
        <v>3</v>
      </c>
      <c r="H491" s="35">
        <v>981.64</v>
      </c>
      <c r="I491" s="35">
        <f t="shared" si="415"/>
        <v>981.64</v>
      </c>
      <c r="J491" s="43">
        <v>2</v>
      </c>
      <c r="K491" s="24">
        <f t="shared" si="416"/>
        <v>36</v>
      </c>
      <c r="L491" s="44">
        <f t="shared" si="417"/>
        <v>2</v>
      </c>
      <c r="M491" s="27">
        <f t="shared" si="418"/>
        <v>72</v>
      </c>
      <c r="N491" s="27">
        <f t="shared" si="419"/>
        <v>1053.6399999999999</v>
      </c>
      <c r="O491" s="76"/>
      <c r="P491" s="59"/>
      <c r="Q491" s="59"/>
      <c r="T491" s="61"/>
    </row>
    <row r="492" spans="1:20" s="60" customFormat="1" x14ac:dyDescent="0.3">
      <c r="A492" s="45">
        <f>IF(F492&lt;&gt;"",1+MAX($A$5:A491),"")</f>
        <v>273</v>
      </c>
      <c r="B492" s="91"/>
      <c r="C492" s="38" t="s">
        <v>358</v>
      </c>
      <c r="D492" s="55">
        <v>1</v>
      </c>
      <c r="E492" s="56">
        <v>0</v>
      </c>
      <c r="F492" s="57">
        <f>(1+E492)*D492</f>
        <v>1</v>
      </c>
      <c r="G492" s="58" t="s">
        <v>3</v>
      </c>
      <c r="H492" s="35">
        <v>981.64</v>
      </c>
      <c r="I492" s="35">
        <f t="shared" si="415"/>
        <v>981.64</v>
      </c>
      <c r="J492" s="43">
        <v>2</v>
      </c>
      <c r="K492" s="24">
        <f t="shared" si="416"/>
        <v>36</v>
      </c>
      <c r="L492" s="44">
        <f t="shared" si="417"/>
        <v>2</v>
      </c>
      <c r="M492" s="27">
        <f t="shared" si="418"/>
        <v>72</v>
      </c>
      <c r="N492" s="27">
        <f t="shared" si="419"/>
        <v>1053.6399999999999</v>
      </c>
      <c r="O492" s="76"/>
      <c r="P492" s="59"/>
      <c r="Q492" s="59"/>
      <c r="T492" s="61"/>
    </row>
    <row r="493" spans="1:20" s="60" customFormat="1" x14ac:dyDescent="0.3">
      <c r="A493" s="45">
        <f>IF(F493&lt;&gt;"",1+MAX($A$5:A492),"")</f>
        <v>274</v>
      </c>
      <c r="B493" s="91"/>
      <c r="C493" s="38" t="s">
        <v>357</v>
      </c>
      <c r="D493" s="55">
        <v>1</v>
      </c>
      <c r="E493" s="56">
        <v>0</v>
      </c>
      <c r="F493" s="57">
        <f>(1+E493)*D493</f>
        <v>1</v>
      </c>
      <c r="G493" s="58" t="s">
        <v>3</v>
      </c>
      <c r="H493" s="35">
        <v>981.64</v>
      </c>
      <c r="I493" s="35">
        <f t="shared" si="415"/>
        <v>981.64</v>
      </c>
      <c r="J493" s="43">
        <v>2</v>
      </c>
      <c r="K493" s="24">
        <f t="shared" si="416"/>
        <v>36</v>
      </c>
      <c r="L493" s="44">
        <f t="shared" si="417"/>
        <v>2</v>
      </c>
      <c r="M493" s="27">
        <f t="shared" si="418"/>
        <v>72</v>
      </c>
      <c r="N493" s="27">
        <f t="shared" si="419"/>
        <v>1053.6399999999999</v>
      </c>
      <c r="O493" s="76"/>
      <c r="P493" s="59"/>
      <c r="Q493" s="59"/>
      <c r="T493" s="61"/>
    </row>
    <row r="494" spans="1:20" s="60" customFormat="1" x14ac:dyDescent="0.3">
      <c r="A494" s="45" t="str">
        <f>IF(F494&lt;&gt;"",1+MAX($A$5:A493),"")</f>
        <v/>
      </c>
      <c r="B494" s="91"/>
      <c r="C494" s="38"/>
      <c r="D494" s="55"/>
      <c r="E494" s="56"/>
      <c r="F494" s="57"/>
      <c r="G494" s="58"/>
      <c r="H494" s="35"/>
      <c r="I494" s="35"/>
      <c r="J494" s="43"/>
      <c r="K494" s="24"/>
      <c r="L494" s="44"/>
      <c r="M494" s="27"/>
      <c r="N494" s="27"/>
      <c r="O494" s="76"/>
      <c r="P494" s="59"/>
      <c r="Q494" s="59"/>
      <c r="T494" s="61"/>
    </row>
    <row r="495" spans="1:20" s="60" customFormat="1" x14ac:dyDescent="0.3">
      <c r="A495" s="45" t="str">
        <f>IF(F495&lt;&gt;"",1+MAX($A$5:A494),"")</f>
        <v/>
      </c>
      <c r="B495" s="91"/>
      <c r="C495" s="86" t="s">
        <v>356</v>
      </c>
      <c r="D495" s="55"/>
      <c r="E495" s="56"/>
      <c r="F495" s="57"/>
      <c r="G495" s="58"/>
      <c r="H495" s="35"/>
      <c r="I495" s="35"/>
      <c r="J495" s="43"/>
      <c r="K495" s="24"/>
      <c r="L495" s="44"/>
      <c r="M495" s="27"/>
      <c r="N495" s="27"/>
      <c r="O495" s="76"/>
      <c r="P495" s="59"/>
      <c r="Q495" s="59"/>
      <c r="T495" s="61"/>
    </row>
    <row r="496" spans="1:20" s="60" customFormat="1" x14ac:dyDescent="0.3">
      <c r="A496" s="45">
        <f>IF(F496&lt;&gt;"",1+MAX($A$5:A495),"")</f>
        <v>275</v>
      </c>
      <c r="B496" s="91"/>
      <c r="C496" s="38" t="s">
        <v>355</v>
      </c>
      <c r="D496" s="55">
        <v>1</v>
      </c>
      <c r="E496" s="56">
        <v>0</v>
      </c>
      <c r="F496" s="57">
        <f>(1+E496)*D496</f>
        <v>1</v>
      </c>
      <c r="G496" s="58" t="s">
        <v>3</v>
      </c>
      <c r="H496" s="35">
        <v>1644.96</v>
      </c>
      <c r="I496" s="35">
        <f t="shared" ref="I496:I497" si="420">H496*F496</f>
        <v>1644.96</v>
      </c>
      <c r="J496" s="43">
        <v>2.2999999999999998</v>
      </c>
      <c r="K496" s="24">
        <f t="shared" ref="K496:K497" si="421">$N$436</f>
        <v>36</v>
      </c>
      <c r="L496" s="44">
        <f t="shared" ref="L496:L497" si="422">J496*F496</f>
        <v>2.2999999999999998</v>
      </c>
      <c r="M496" s="27">
        <f t="shared" ref="M496:M497" si="423">L496*K496</f>
        <v>82.8</v>
      </c>
      <c r="N496" s="27">
        <f t="shared" ref="N496:N497" si="424">M496+I496</f>
        <v>1727.76</v>
      </c>
      <c r="O496" s="76"/>
      <c r="P496" s="59"/>
      <c r="Q496" s="59"/>
      <c r="T496" s="61"/>
    </row>
    <row r="497" spans="1:20" s="60" customFormat="1" x14ac:dyDescent="0.3">
      <c r="A497" s="45">
        <f>IF(F497&lt;&gt;"",1+MAX($A$5:A496),"")</f>
        <v>276</v>
      </c>
      <c r="B497" s="91"/>
      <c r="C497" s="38" t="s">
        <v>354</v>
      </c>
      <c r="D497" s="55">
        <v>2</v>
      </c>
      <c r="E497" s="56">
        <v>0</v>
      </c>
      <c r="F497" s="57">
        <f>(1+E497)*D497</f>
        <v>2</v>
      </c>
      <c r="G497" s="58" t="s">
        <v>3</v>
      </c>
      <c r="H497" s="35">
        <v>186.11600000000001</v>
      </c>
      <c r="I497" s="35">
        <f t="shared" si="420"/>
        <v>372.23200000000003</v>
      </c>
      <c r="J497" s="43">
        <v>1.5089999999999999</v>
      </c>
      <c r="K497" s="24">
        <f t="shared" si="421"/>
        <v>36</v>
      </c>
      <c r="L497" s="44">
        <f t="shared" si="422"/>
        <v>3.0179999999999998</v>
      </c>
      <c r="M497" s="27">
        <f t="shared" si="423"/>
        <v>108.648</v>
      </c>
      <c r="N497" s="27">
        <f t="shared" si="424"/>
        <v>480.88</v>
      </c>
      <c r="O497" s="76"/>
      <c r="P497" s="59"/>
      <c r="Q497" s="59"/>
      <c r="T497" s="61"/>
    </row>
    <row r="498" spans="1:20" s="60" customFormat="1" x14ac:dyDescent="0.3">
      <c r="A498" s="45" t="str">
        <f>IF(F498&lt;&gt;"",1+MAX($A$5:A497),"")</f>
        <v/>
      </c>
      <c r="B498" s="91"/>
      <c r="C498" s="38"/>
      <c r="D498" s="55"/>
      <c r="E498" s="56"/>
      <c r="F498" s="57"/>
      <c r="G498" s="58"/>
      <c r="H498" s="35"/>
      <c r="I498" s="35"/>
      <c r="J498" s="43"/>
      <c r="K498" s="24"/>
      <c r="L498" s="44"/>
      <c r="M498" s="27"/>
      <c r="N498" s="27"/>
      <c r="O498" s="76"/>
      <c r="P498" s="59"/>
      <c r="Q498" s="59"/>
      <c r="T498" s="61"/>
    </row>
    <row r="499" spans="1:20" s="60" customFormat="1" x14ac:dyDescent="0.3">
      <c r="A499" s="45" t="str">
        <f>IF(F499&lt;&gt;"",1+MAX($A$5:A498),"")</f>
        <v/>
      </c>
      <c r="B499" s="91"/>
      <c r="C499" s="86" t="s">
        <v>353</v>
      </c>
      <c r="D499" s="55"/>
      <c r="E499" s="56"/>
      <c r="F499" s="57"/>
      <c r="G499" s="58"/>
      <c r="H499" s="35"/>
      <c r="I499" s="35"/>
      <c r="J499" s="43"/>
      <c r="K499" s="24"/>
      <c r="L499" s="44"/>
      <c r="M499" s="27"/>
      <c r="N499" s="27"/>
      <c r="O499" s="76"/>
      <c r="P499" s="59"/>
      <c r="Q499" s="59"/>
      <c r="T499" s="61"/>
    </row>
    <row r="500" spans="1:20" s="60" customFormat="1" x14ac:dyDescent="0.3">
      <c r="A500" s="45" t="str">
        <f>IF(F500&lt;&gt;"",1+MAX($A$5:A499),"")</f>
        <v/>
      </c>
      <c r="B500" s="91"/>
      <c r="C500" s="92" t="s">
        <v>352</v>
      </c>
      <c r="D500" s="55"/>
      <c r="E500" s="56"/>
      <c r="F500" s="57"/>
      <c r="G500" s="58"/>
      <c r="H500" s="35"/>
      <c r="I500" s="35"/>
      <c r="J500" s="43"/>
      <c r="K500" s="24"/>
      <c r="L500" s="44"/>
      <c r="M500" s="27"/>
      <c r="N500" s="27"/>
      <c r="O500" s="76"/>
      <c r="P500" s="59"/>
      <c r="Q500" s="59"/>
      <c r="T500" s="61"/>
    </row>
    <row r="501" spans="1:20" s="60" customFormat="1" x14ac:dyDescent="0.3">
      <c r="A501" s="45">
        <f>IF(F501&lt;&gt;"",1+MAX($A$5:A500),"")</f>
        <v>277</v>
      </c>
      <c r="B501" s="91"/>
      <c r="C501" s="38" t="s">
        <v>351</v>
      </c>
      <c r="D501" s="55">
        <v>4</v>
      </c>
      <c r="E501" s="56">
        <v>0</v>
      </c>
      <c r="F501" s="57">
        <f>(1+E501)*D501</f>
        <v>4</v>
      </c>
      <c r="G501" s="58" t="s">
        <v>3</v>
      </c>
      <c r="H501" s="35">
        <v>161.92000000000002</v>
      </c>
      <c r="I501" s="35">
        <f t="shared" ref="I501" si="425">H501*F501</f>
        <v>647.68000000000006</v>
      </c>
      <c r="J501" s="43">
        <v>1</v>
      </c>
      <c r="K501" s="24">
        <f t="shared" ref="K501" si="426">$N$436</f>
        <v>36</v>
      </c>
      <c r="L501" s="44">
        <f t="shared" ref="L501" si="427">J501*F501</f>
        <v>4</v>
      </c>
      <c r="M501" s="27">
        <f t="shared" ref="M501" si="428">L501*K501</f>
        <v>144</v>
      </c>
      <c r="N501" s="27">
        <f t="shared" ref="N501" si="429">M501+I501</f>
        <v>791.68000000000006</v>
      </c>
      <c r="O501" s="76"/>
      <c r="P501" s="59"/>
      <c r="Q501" s="59"/>
      <c r="T501" s="61"/>
    </row>
    <row r="502" spans="1:20" s="60" customFormat="1" x14ac:dyDescent="0.3">
      <c r="A502" s="45" t="str">
        <f>IF(F502&lt;&gt;"",1+MAX($A$5:A501),"")</f>
        <v/>
      </c>
      <c r="B502" s="91"/>
      <c r="C502" s="38"/>
      <c r="D502" s="55"/>
      <c r="E502" s="56"/>
      <c r="F502" s="57"/>
      <c r="G502" s="58"/>
      <c r="H502" s="35"/>
      <c r="I502" s="35"/>
      <c r="J502" s="43"/>
      <c r="K502" s="24"/>
      <c r="L502" s="44"/>
      <c r="M502" s="27"/>
      <c r="N502" s="27"/>
      <c r="O502" s="76"/>
      <c r="P502" s="59"/>
      <c r="Q502" s="59"/>
      <c r="T502" s="61"/>
    </row>
    <row r="503" spans="1:20" s="60" customFormat="1" x14ac:dyDescent="0.3">
      <c r="A503" s="45" t="str">
        <f>IF(F503&lt;&gt;"",1+MAX($A$5:A502),"")</f>
        <v/>
      </c>
      <c r="B503" s="91"/>
      <c r="C503" s="86" t="s">
        <v>350</v>
      </c>
      <c r="D503" s="55"/>
      <c r="E503" s="56"/>
      <c r="F503" s="57"/>
      <c r="G503" s="58"/>
      <c r="H503" s="35"/>
      <c r="I503" s="35"/>
      <c r="J503" s="43"/>
      <c r="K503" s="24"/>
      <c r="L503" s="44"/>
      <c r="M503" s="27"/>
      <c r="N503" s="27"/>
      <c r="O503" s="76"/>
      <c r="P503" s="59"/>
      <c r="Q503" s="59"/>
      <c r="T503" s="61"/>
    </row>
    <row r="504" spans="1:20" s="60" customFormat="1" x14ac:dyDescent="0.3">
      <c r="A504" s="45">
        <f>IF(F504&lt;&gt;"",1+MAX($A$5:A503),"")</f>
        <v>278</v>
      </c>
      <c r="B504" s="91"/>
      <c r="C504" s="38" t="s">
        <v>349</v>
      </c>
      <c r="D504" s="55">
        <v>1</v>
      </c>
      <c r="E504" s="56">
        <v>0</v>
      </c>
      <c r="F504" s="57">
        <f>(1+E504)*D504</f>
        <v>1</v>
      </c>
      <c r="G504" s="58" t="s">
        <v>3</v>
      </c>
      <c r="H504" s="35">
        <v>128.80000000000001</v>
      </c>
      <c r="I504" s="35">
        <f t="shared" ref="I504:I506" si="430">H504*F504</f>
        <v>128.80000000000001</v>
      </c>
      <c r="J504" s="43">
        <v>1</v>
      </c>
      <c r="K504" s="24">
        <f t="shared" ref="K504:K506" si="431">$N$436</f>
        <v>36</v>
      </c>
      <c r="L504" s="44">
        <f t="shared" ref="L504:L506" si="432">J504*F504</f>
        <v>1</v>
      </c>
      <c r="M504" s="27">
        <f t="shared" ref="M504:M506" si="433">L504*K504</f>
        <v>36</v>
      </c>
      <c r="N504" s="27">
        <f t="shared" ref="N504:N506" si="434">M504+I504</f>
        <v>164.8</v>
      </c>
      <c r="O504" s="76"/>
      <c r="P504" s="59"/>
      <c r="Q504" s="59"/>
      <c r="T504" s="61"/>
    </row>
    <row r="505" spans="1:20" s="60" customFormat="1" x14ac:dyDescent="0.3">
      <c r="A505" s="45">
        <f>IF(F505&lt;&gt;"",1+MAX($A$5:A504),"")</f>
        <v>279</v>
      </c>
      <c r="B505" s="91"/>
      <c r="C505" s="38" t="s">
        <v>348</v>
      </c>
      <c r="D505" s="55">
        <v>1</v>
      </c>
      <c r="E505" s="56">
        <v>0</v>
      </c>
      <c r="F505" s="57">
        <f>(1+E505)*D505</f>
        <v>1</v>
      </c>
      <c r="G505" s="58" t="s">
        <v>3</v>
      </c>
      <c r="H505" s="35">
        <v>141.68</v>
      </c>
      <c r="I505" s="35">
        <f t="shared" si="430"/>
        <v>141.68</v>
      </c>
      <c r="J505" s="43">
        <v>1</v>
      </c>
      <c r="K505" s="24">
        <f t="shared" si="431"/>
        <v>36</v>
      </c>
      <c r="L505" s="44">
        <f t="shared" si="432"/>
        <v>1</v>
      </c>
      <c r="M505" s="27">
        <f t="shared" si="433"/>
        <v>36</v>
      </c>
      <c r="N505" s="27">
        <f t="shared" si="434"/>
        <v>177.68</v>
      </c>
      <c r="O505" s="76"/>
      <c r="P505" s="59"/>
      <c r="Q505" s="59"/>
      <c r="T505" s="61"/>
    </row>
    <row r="506" spans="1:20" s="60" customFormat="1" x14ac:dyDescent="0.3">
      <c r="A506" s="45">
        <f>IF(F506&lt;&gt;"",1+MAX($A$5:A505),"")</f>
        <v>280</v>
      </c>
      <c r="B506" s="91"/>
      <c r="C506" s="38" t="s">
        <v>347</v>
      </c>
      <c r="D506" s="55">
        <v>1</v>
      </c>
      <c r="E506" s="56">
        <v>0</v>
      </c>
      <c r="F506" s="57">
        <f>(1+E506)*D506</f>
        <v>1</v>
      </c>
      <c r="G506" s="58" t="s">
        <v>3</v>
      </c>
      <c r="H506" s="35">
        <v>141.68</v>
      </c>
      <c r="I506" s="35">
        <f t="shared" si="430"/>
        <v>141.68</v>
      </c>
      <c r="J506" s="43">
        <v>1</v>
      </c>
      <c r="K506" s="24">
        <f t="shared" si="431"/>
        <v>36</v>
      </c>
      <c r="L506" s="44">
        <f t="shared" si="432"/>
        <v>1</v>
      </c>
      <c r="M506" s="27">
        <f t="shared" si="433"/>
        <v>36</v>
      </c>
      <c r="N506" s="27">
        <f t="shared" si="434"/>
        <v>177.68</v>
      </c>
      <c r="O506" s="76"/>
      <c r="P506" s="59"/>
      <c r="Q506" s="59"/>
      <c r="T506" s="61"/>
    </row>
    <row r="507" spans="1:20" s="60" customFormat="1" x14ac:dyDescent="0.3">
      <c r="A507" s="45" t="str">
        <f>IF(F507&lt;&gt;"",1+MAX($A$5:A506),"")</f>
        <v/>
      </c>
      <c r="B507" s="91"/>
      <c r="C507" s="38"/>
      <c r="D507" s="55"/>
      <c r="E507" s="56"/>
      <c r="F507" s="57"/>
      <c r="G507" s="58"/>
      <c r="H507" s="35"/>
      <c r="I507" s="35"/>
      <c r="J507" s="43"/>
      <c r="K507" s="24"/>
      <c r="L507" s="44"/>
      <c r="M507" s="27"/>
      <c r="N507" s="27"/>
      <c r="O507" s="76"/>
      <c r="P507" s="59"/>
      <c r="Q507" s="59"/>
      <c r="T507" s="61"/>
    </row>
    <row r="508" spans="1:20" s="60" customFormat="1" x14ac:dyDescent="0.3">
      <c r="A508" s="45" t="str">
        <f>IF(F508&lt;&gt;"",1+MAX($A$5:A507),"")</f>
        <v/>
      </c>
      <c r="B508" s="91"/>
      <c r="C508" s="86" t="s">
        <v>346</v>
      </c>
      <c r="D508" s="55"/>
      <c r="E508" s="56"/>
      <c r="F508" s="57"/>
      <c r="G508" s="58"/>
      <c r="H508" s="35"/>
      <c r="I508" s="35"/>
      <c r="J508" s="43"/>
      <c r="K508" s="24"/>
      <c r="L508" s="44"/>
      <c r="M508" s="27"/>
      <c r="N508" s="27"/>
      <c r="O508" s="76"/>
      <c r="P508" s="59"/>
      <c r="Q508" s="59"/>
      <c r="T508" s="61"/>
    </row>
    <row r="509" spans="1:20" s="60" customFormat="1" x14ac:dyDescent="0.3">
      <c r="A509" s="45">
        <f>IF(F509&lt;&gt;"",1+MAX($A$5:A508),"")</f>
        <v>281</v>
      </c>
      <c r="B509" s="91"/>
      <c r="C509" s="38" t="s">
        <v>345</v>
      </c>
      <c r="D509" s="55">
        <v>7</v>
      </c>
      <c r="E509" s="56">
        <v>0</v>
      </c>
      <c r="F509" s="57">
        <f>(1+E509)*D509</f>
        <v>7</v>
      </c>
      <c r="G509" s="58" t="s">
        <v>3</v>
      </c>
      <c r="H509" s="35">
        <v>31.785999999999998</v>
      </c>
      <c r="I509" s="35">
        <f t="shared" ref="I509:I511" si="435">H509*F509</f>
        <v>222.50199999999998</v>
      </c>
      <c r="J509" s="43">
        <v>0.434</v>
      </c>
      <c r="K509" s="24">
        <f t="shared" ref="K509:K511" si="436">$N$436</f>
        <v>36</v>
      </c>
      <c r="L509" s="44">
        <f t="shared" ref="L509:L511" si="437">J509*F509</f>
        <v>3.0379999999999998</v>
      </c>
      <c r="M509" s="27">
        <f t="shared" ref="M509:M511" si="438">L509*K509</f>
        <v>109.36799999999999</v>
      </c>
      <c r="N509" s="27">
        <f t="shared" ref="N509:N511" si="439">M509+I509</f>
        <v>331.87</v>
      </c>
      <c r="O509" s="76"/>
      <c r="P509" s="59"/>
      <c r="Q509" s="59"/>
      <c r="T509" s="61"/>
    </row>
    <row r="510" spans="1:20" s="60" customFormat="1" x14ac:dyDescent="0.3">
      <c r="A510" s="45">
        <f>IF(F510&lt;&gt;"",1+MAX($A$5:A509),"")</f>
        <v>282</v>
      </c>
      <c r="B510" s="91"/>
      <c r="C510" s="38" t="s">
        <v>344</v>
      </c>
      <c r="D510" s="55">
        <v>5</v>
      </c>
      <c r="E510" s="56">
        <v>0</v>
      </c>
      <c r="F510" s="57">
        <f>(1+E510)*D510</f>
        <v>5</v>
      </c>
      <c r="G510" s="58" t="s">
        <v>3</v>
      </c>
      <c r="H510" s="35">
        <v>163.76000000000002</v>
      </c>
      <c r="I510" s="35">
        <f t="shared" si="435"/>
        <v>818.80000000000007</v>
      </c>
      <c r="J510" s="43">
        <v>2</v>
      </c>
      <c r="K510" s="24">
        <f t="shared" si="436"/>
        <v>36</v>
      </c>
      <c r="L510" s="44">
        <f t="shared" si="437"/>
        <v>10</v>
      </c>
      <c r="M510" s="27">
        <f t="shared" si="438"/>
        <v>360</v>
      </c>
      <c r="N510" s="27">
        <f t="shared" si="439"/>
        <v>1178.8000000000002</v>
      </c>
      <c r="O510" s="76"/>
      <c r="P510" s="59"/>
      <c r="Q510" s="59"/>
      <c r="T510" s="61"/>
    </row>
    <row r="511" spans="1:20" s="60" customFormat="1" x14ac:dyDescent="0.3">
      <c r="A511" s="45">
        <f>IF(F511&lt;&gt;"",1+MAX($A$5:A510),"")</f>
        <v>283</v>
      </c>
      <c r="B511" s="91"/>
      <c r="C511" s="38" t="s">
        <v>343</v>
      </c>
      <c r="D511" s="55">
        <v>1</v>
      </c>
      <c r="E511" s="56">
        <v>0</v>
      </c>
      <c r="F511" s="57">
        <f>(1+E511)*D511</f>
        <v>1</v>
      </c>
      <c r="G511" s="58" t="s">
        <v>3</v>
      </c>
      <c r="H511" s="35">
        <v>71.760000000000005</v>
      </c>
      <c r="I511" s="35">
        <f t="shared" si="435"/>
        <v>71.760000000000005</v>
      </c>
      <c r="J511" s="43">
        <v>0.878</v>
      </c>
      <c r="K511" s="24">
        <f t="shared" si="436"/>
        <v>36</v>
      </c>
      <c r="L511" s="44">
        <f t="shared" si="437"/>
        <v>0.878</v>
      </c>
      <c r="M511" s="27">
        <f t="shared" si="438"/>
        <v>31.608000000000001</v>
      </c>
      <c r="N511" s="27">
        <f t="shared" si="439"/>
        <v>103.36800000000001</v>
      </c>
      <c r="O511" s="76"/>
      <c r="P511" s="59"/>
      <c r="Q511" s="59"/>
      <c r="T511" s="61"/>
    </row>
    <row r="512" spans="1:20" s="60" customFormat="1" x14ac:dyDescent="0.3">
      <c r="A512" s="45" t="str">
        <f>IF(F512&lt;&gt;"",1+MAX($A$5:A511),"")</f>
        <v/>
      </c>
      <c r="B512" s="91"/>
      <c r="C512" s="38"/>
      <c r="D512" s="55"/>
      <c r="E512" s="56"/>
      <c r="F512" s="57"/>
      <c r="G512" s="58"/>
      <c r="H512" s="35"/>
      <c r="I512" s="35"/>
      <c r="J512" s="43"/>
      <c r="K512" s="24"/>
      <c r="L512" s="44"/>
      <c r="M512" s="27"/>
      <c r="N512" s="27"/>
      <c r="O512" s="76"/>
      <c r="P512" s="59"/>
      <c r="Q512" s="59"/>
      <c r="T512" s="61"/>
    </row>
    <row r="513" spans="1:20" s="60" customFormat="1" x14ac:dyDescent="0.3">
      <c r="A513" s="45" t="str">
        <f>IF(F513&lt;&gt;"",1+MAX($A$5:A512),"")</f>
        <v/>
      </c>
      <c r="B513" s="91"/>
      <c r="C513" s="86" t="s">
        <v>342</v>
      </c>
      <c r="D513" s="55"/>
      <c r="E513" s="56"/>
      <c r="F513" s="57"/>
      <c r="G513" s="58"/>
      <c r="H513" s="35"/>
      <c r="I513" s="35"/>
      <c r="J513" s="43"/>
      <c r="K513" s="24"/>
      <c r="L513" s="44"/>
      <c r="M513" s="27"/>
      <c r="N513" s="27"/>
      <c r="O513" s="76"/>
      <c r="P513" s="59"/>
      <c r="Q513" s="59"/>
      <c r="T513" s="61"/>
    </row>
    <row r="514" spans="1:20" s="60" customFormat="1" x14ac:dyDescent="0.3">
      <c r="A514" s="45">
        <f>IF(F514&lt;&gt;"",1+MAX($A$5:A513),"")</f>
        <v>284</v>
      </c>
      <c r="B514" s="91"/>
      <c r="C514" s="38" t="s">
        <v>341</v>
      </c>
      <c r="D514" s="55">
        <v>3</v>
      </c>
      <c r="E514" s="56">
        <v>0</v>
      </c>
      <c r="F514" s="57">
        <f>(1+E514)*D514</f>
        <v>3</v>
      </c>
      <c r="G514" s="58" t="s">
        <v>3</v>
      </c>
      <c r="H514" s="35">
        <v>95.68</v>
      </c>
      <c r="I514" s="35">
        <f t="shared" ref="I514" si="440">H514*F514</f>
        <v>287.04000000000002</v>
      </c>
      <c r="J514" s="43">
        <v>0.65</v>
      </c>
      <c r="K514" s="24">
        <f t="shared" ref="K514" si="441">$N$436</f>
        <v>36</v>
      </c>
      <c r="L514" s="44">
        <f t="shared" ref="L514" si="442">J514*F514</f>
        <v>1.9500000000000002</v>
      </c>
      <c r="M514" s="27">
        <f t="shared" ref="M514" si="443">L514*K514</f>
        <v>70.2</v>
      </c>
      <c r="N514" s="27">
        <f t="shared" ref="N514" si="444">M514+I514</f>
        <v>357.24</v>
      </c>
      <c r="O514" s="76"/>
      <c r="P514" s="59"/>
      <c r="Q514" s="59"/>
      <c r="T514" s="61"/>
    </row>
    <row r="515" spans="1:20" s="60" customFormat="1" x14ac:dyDescent="0.3">
      <c r="A515" s="45" t="str">
        <f>IF(F515&lt;&gt;"",1+MAX($A$5:A514),"")</f>
        <v/>
      </c>
      <c r="B515" s="91"/>
      <c r="C515" s="38"/>
      <c r="D515" s="55"/>
      <c r="E515" s="56"/>
      <c r="F515" s="57"/>
      <c r="G515" s="58"/>
      <c r="H515" s="35"/>
      <c r="I515" s="35"/>
      <c r="J515" s="43"/>
      <c r="K515" s="24"/>
      <c r="L515" s="44"/>
      <c r="M515" s="27"/>
      <c r="N515" s="27"/>
      <c r="O515" s="76"/>
      <c r="P515" s="59"/>
      <c r="Q515" s="59"/>
      <c r="T515" s="61"/>
    </row>
    <row r="516" spans="1:20" s="3" customFormat="1" x14ac:dyDescent="0.25">
      <c r="A516" s="31"/>
      <c r="B516" s="62"/>
      <c r="C516" s="17" t="s">
        <v>43</v>
      </c>
      <c r="D516" s="25"/>
      <c r="E516" s="8"/>
      <c r="F516" s="28"/>
      <c r="G516" s="8"/>
      <c r="H516" s="8"/>
      <c r="I516" s="8"/>
      <c r="J516" s="8"/>
      <c r="K516" s="8"/>
      <c r="L516" s="8"/>
      <c r="M516" s="22"/>
      <c r="N516" s="8"/>
      <c r="O516" s="9">
        <f>SUM(N518:N604)</f>
        <v>38924.045191760008</v>
      </c>
      <c r="P516" s="59"/>
      <c r="Q516" s="2"/>
      <c r="T516" s="16"/>
    </row>
    <row r="517" spans="1:20" s="3" customFormat="1" x14ac:dyDescent="0.25">
      <c r="A517" s="45" t="str">
        <f>IF(F517&lt;&gt;"",1+MAX($A$5:A516),"")</f>
        <v/>
      </c>
      <c r="B517" s="84"/>
      <c r="C517" s="18"/>
      <c r="D517" s="19"/>
      <c r="E517" s="20"/>
      <c r="F517" s="29"/>
      <c r="G517" s="21"/>
      <c r="H517" s="21"/>
      <c r="I517" s="21"/>
      <c r="J517" s="21"/>
      <c r="K517" s="21"/>
      <c r="L517" s="21"/>
      <c r="M517" s="40" t="s">
        <v>21</v>
      </c>
      <c r="N517" s="41">
        <v>38</v>
      </c>
      <c r="O517" s="76"/>
      <c r="P517" s="59"/>
      <c r="Q517" s="2"/>
      <c r="T517" s="16"/>
    </row>
    <row r="518" spans="1:20" s="60" customFormat="1" x14ac:dyDescent="0.3">
      <c r="A518" s="45" t="str">
        <f>IF(F518&lt;&gt;"",1+MAX($A$5:A517),"")</f>
        <v/>
      </c>
      <c r="B518" s="91"/>
      <c r="C518" s="86" t="s">
        <v>35</v>
      </c>
      <c r="D518" s="55"/>
      <c r="E518" s="56"/>
      <c r="F518" s="57"/>
      <c r="G518" s="58"/>
      <c r="H518" s="35"/>
      <c r="I518" s="35"/>
      <c r="J518" s="43"/>
      <c r="K518" s="24"/>
      <c r="L518" s="44"/>
      <c r="M518" s="27"/>
      <c r="N518" s="27"/>
      <c r="O518" s="76"/>
      <c r="P518" s="59"/>
      <c r="Q518" s="59"/>
      <c r="T518" s="61"/>
    </row>
    <row r="519" spans="1:20" s="60" customFormat="1" x14ac:dyDescent="0.3">
      <c r="A519" s="45">
        <f>IF(F519&lt;&gt;"",1+MAX($A$5:A518),"")</f>
        <v>285</v>
      </c>
      <c r="B519" s="91"/>
      <c r="C519" s="38" t="s">
        <v>34</v>
      </c>
      <c r="D519" s="55">
        <v>1267</v>
      </c>
      <c r="E519" s="56">
        <v>0.1</v>
      </c>
      <c r="F519" s="57">
        <f>(1+E519)*D519</f>
        <v>1393.7</v>
      </c>
      <c r="G519" s="58" t="s">
        <v>4</v>
      </c>
      <c r="H519" s="35">
        <v>1.11504</v>
      </c>
      <c r="I519" s="35">
        <f t="shared" ref="I519" si="445">H519*F519</f>
        <v>1554.031248</v>
      </c>
      <c r="J519" s="43">
        <v>0.02</v>
      </c>
      <c r="K519" s="24">
        <f>$N$517</f>
        <v>38</v>
      </c>
      <c r="L519" s="44">
        <f t="shared" ref="L519" si="446">J519*F519</f>
        <v>27.874000000000002</v>
      </c>
      <c r="M519" s="27">
        <f t="shared" ref="M519" si="447">L519*K519</f>
        <v>1059.212</v>
      </c>
      <c r="N519" s="27">
        <f t="shared" ref="N519" si="448">M519+I519</f>
        <v>2613.2432479999998</v>
      </c>
      <c r="O519" s="76"/>
      <c r="P519" s="59"/>
      <c r="Q519" s="59"/>
      <c r="T519" s="61"/>
    </row>
    <row r="520" spans="1:20" s="60" customFormat="1" x14ac:dyDescent="0.3">
      <c r="A520" s="45">
        <f>IF(F520&lt;&gt;"",1+MAX($A$5:A519),"")</f>
        <v>286</v>
      </c>
      <c r="B520" s="91"/>
      <c r="C520" s="93" t="s">
        <v>456</v>
      </c>
      <c r="D520" s="55">
        <f>ROUNDUP(D519*8%,0)</f>
        <v>102</v>
      </c>
      <c r="E520" s="56">
        <v>0</v>
      </c>
      <c r="F520" s="57">
        <f>(1+E520)*D520</f>
        <v>102</v>
      </c>
      <c r="G520" s="58" t="s">
        <v>3</v>
      </c>
      <c r="H520" s="35"/>
      <c r="I520" s="35"/>
      <c r="J520" s="43"/>
      <c r="K520" s="24"/>
      <c r="L520" s="44"/>
      <c r="M520" s="27"/>
      <c r="N520" s="27"/>
      <c r="O520" s="76"/>
      <c r="P520" s="59"/>
      <c r="Q520" s="59"/>
      <c r="T520" s="61"/>
    </row>
    <row r="521" spans="1:20" s="60" customFormat="1" x14ac:dyDescent="0.3">
      <c r="A521" s="45">
        <f>IF(F521&lt;&gt;"",1+MAX($A$5:A520),"")</f>
        <v>287</v>
      </c>
      <c r="B521" s="91"/>
      <c r="C521" s="93" t="s">
        <v>455</v>
      </c>
      <c r="D521" s="55">
        <f>ROUNDUP(D519/10,0)</f>
        <v>127</v>
      </c>
      <c r="E521" s="56">
        <v>0</v>
      </c>
      <c r="F521" s="57">
        <f>(1+E521)*D521</f>
        <v>127</v>
      </c>
      <c r="G521" s="58" t="s">
        <v>3</v>
      </c>
      <c r="H521" s="35"/>
      <c r="I521" s="35"/>
      <c r="J521" s="43"/>
      <c r="K521" s="24"/>
      <c r="L521" s="44"/>
      <c r="M521" s="27"/>
      <c r="N521" s="27"/>
      <c r="O521" s="76"/>
      <c r="P521" s="59"/>
      <c r="Q521" s="59"/>
      <c r="T521" s="61"/>
    </row>
    <row r="522" spans="1:20" s="60" customFormat="1" x14ac:dyDescent="0.3">
      <c r="A522" s="45">
        <f>IF(F522&lt;&gt;"",1+MAX($A$5:A521),"")</f>
        <v>288</v>
      </c>
      <c r="B522" s="91"/>
      <c r="C522" s="93" t="s">
        <v>454</v>
      </c>
      <c r="D522" s="55">
        <f>ROUNDUP(D519/9.2,0)+ROUNDUP(D519*4%,0)</f>
        <v>189</v>
      </c>
      <c r="E522" s="56">
        <v>0</v>
      </c>
      <c r="F522" s="57">
        <f>(1+E522)*D522</f>
        <v>189</v>
      </c>
      <c r="G522" s="58" t="s">
        <v>3</v>
      </c>
      <c r="H522" s="35"/>
      <c r="I522" s="35"/>
      <c r="J522" s="43"/>
      <c r="K522" s="24"/>
      <c r="L522" s="44"/>
      <c r="M522" s="27"/>
      <c r="N522" s="27"/>
      <c r="O522" s="76"/>
      <c r="P522" s="59"/>
      <c r="Q522" s="59"/>
      <c r="T522" s="61"/>
    </row>
    <row r="523" spans="1:20" s="60" customFormat="1" x14ac:dyDescent="0.3">
      <c r="A523" s="45">
        <f>IF(F523&lt;&gt;"",1+MAX($A$5:A522),"")</f>
        <v>289</v>
      </c>
      <c r="B523" s="91"/>
      <c r="C523" s="93" t="s">
        <v>453</v>
      </c>
      <c r="D523" s="55">
        <f>ROUNDUP(D519*1%,0)</f>
        <v>13</v>
      </c>
      <c r="E523" s="56">
        <v>0</v>
      </c>
      <c r="F523" s="57">
        <f>(1+E523)*D523</f>
        <v>13</v>
      </c>
      <c r="G523" s="58" t="s">
        <v>3</v>
      </c>
      <c r="H523" s="35"/>
      <c r="I523" s="35"/>
      <c r="J523" s="43"/>
      <c r="K523" s="24"/>
      <c r="L523" s="44"/>
      <c r="M523" s="27"/>
      <c r="N523" s="27"/>
      <c r="O523" s="76"/>
      <c r="P523" s="59"/>
      <c r="Q523" s="59"/>
      <c r="T523" s="61"/>
    </row>
    <row r="524" spans="1:20" s="60" customFormat="1" x14ac:dyDescent="0.3">
      <c r="A524" s="45">
        <f>IF(F524&lt;&gt;"",1+MAX($A$5:A523),"")</f>
        <v>290</v>
      </c>
      <c r="B524" s="91"/>
      <c r="C524" s="93" t="s">
        <v>452</v>
      </c>
      <c r="D524" s="55">
        <f>ROUNDUP(D519*1%,0)</f>
        <v>13</v>
      </c>
      <c r="E524" s="56">
        <v>0</v>
      </c>
      <c r="F524" s="57">
        <f>(1+E524)*D524</f>
        <v>13</v>
      </c>
      <c r="G524" s="58" t="s">
        <v>3</v>
      </c>
      <c r="H524" s="35"/>
      <c r="I524" s="35"/>
      <c r="J524" s="43"/>
      <c r="K524" s="24"/>
      <c r="L524" s="44"/>
      <c r="M524" s="27"/>
      <c r="N524" s="27"/>
      <c r="O524" s="76"/>
      <c r="P524" s="59"/>
      <c r="Q524" s="59"/>
      <c r="T524" s="61"/>
    </row>
    <row r="525" spans="1:20" s="60" customFormat="1" x14ac:dyDescent="0.3">
      <c r="A525" s="45">
        <f>IF(F525&lt;&gt;"",1+MAX($A$5:A524),"")</f>
        <v>291</v>
      </c>
      <c r="B525" s="91"/>
      <c r="C525" s="93" t="s">
        <v>451</v>
      </c>
      <c r="D525" s="55">
        <f>ROUNDUP(D519/9.2,0)+ROUNDUP(D519*9%,0)</f>
        <v>253</v>
      </c>
      <c r="E525" s="56">
        <v>0</v>
      </c>
      <c r="F525" s="57">
        <f>(1+E525)*D525</f>
        <v>253</v>
      </c>
      <c r="G525" s="58" t="s">
        <v>3</v>
      </c>
      <c r="H525" s="35"/>
      <c r="I525" s="35"/>
      <c r="J525" s="43"/>
      <c r="K525" s="24"/>
      <c r="L525" s="44"/>
      <c r="M525" s="27"/>
      <c r="N525" s="27"/>
      <c r="O525" s="76"/>
      <c r="P525" s="59"/>
      <c r="Q525" s="59"/>
      <c r="T525" s="61"/>
    </row>
    <row r="526" spans="1:20" s="60" customFormat="1" x14ac:dyDescent="0.3">
      <c r="A526" s="45">
        <f>IF(F526&lt;&gt;"",1+MAX($A$5:A525),"")</f>
        <v>292</v>
      </c>
      <c r="B526" s="91"/>
      <c r="C526" s="93" t="s">
        <v>450</v>
      </c>
      <c r="D526" s="55">
        <f>ROUNDUP(D519/9.2,0)+ROUNDUP(D519*9%,0)</f>
        <v>253</v>
      </c>
      <c r="E526" s="56">
        <v>0</v>
      </c>
      <c r="F526" s="57">
        <f>(1+E526)*D526</f>
        <v>253</v>
      </c>
      <c r="G526" s="58" t="s">
        <v>3</v>
      </c>
      <c r="H526" s="35"/>
      <c r="I526" s="35"/>
      <c r="J526" s="43"/>
      <c r="K526" s="24"/>
      <c r="L526" s="44"/>
      <c r="M526" s="27"/>
      <c r="N526" s="27"/>
      <c r="O526" s="76"/>
      <c r="P526" s="59"/>
      <c r="Q526" s="59"/>
      <c r="T526" s="61"/>
    </row>
    <row r="527" spans="1:20" s="60" customFormat="1" x14ac:dyDescent="0.3">
      <c r="A527" s="45">
        <f>IF(F527&lt;&gt;"",1+MAX($A$5:A526),"")</f>
        <v>293</v>
      </c>
      <c r="B527" s="91"/>
      <c r="C527" s="38" t="s">
        <v>82</v>
      </c>
      <c r="D527" s="55">
        <v>1214</v>
      </c>
      <c r="E527" s="56">
        <v>0.1</v>
      </c>
      <c r="F527" s="57">
        <f>(1+E527)*D527</f>
        <v>1335.4</v>
      </c>
      <c r="G527" s="58" t="s">
        <v>4</v>
      </c>
      <c r="H527" s="35">
        <v>1.3156000000000001</v>
      </c>
      <c r="I527" s="35">
        <f t="shared" ref="I527" si="449">H527*F527</f>
        <v>1756.8522400000002</v>
      </c>
      <c r="J527" s="43">
        <v>3.44E-2</v>
      </c>
      <c r="K527" s="24">
        <f>$N$517</f>
        <v>38</v>
      </c>
      <c r="L527" s="44">
        <f t="shared" ref="L527" si="450">J527*F527</f>
        <v>45.937760000000004</v>
      </c>
      <c r="M527" s="27">
        <f t="shared" ref="M527" si="451">L527*K527</f>
        <v>1745.6348800000001</v>
      </c>
      <c r="N527" s="27">
        <f t="shared" ref="N527" si="452">M527+I527</f>
        <v>3502.4871200000002</v>
      </c>
      <c r="O527" s="76"/>
      <c r="P527" s="59"/>
      <c r="Q527" s="59"/>
      <c r="T527" s="61"/>
    </row>
    <row r="528" spans="1:20" s="60" customFormat="1" x14ac:dyDescent="0.3">
      <c r="A528" s="45">
        <f>IF(F528&lt;&gt;"",1+MAX($A$5:A527),"")</f>
        <v>294</v>
      </c>
      <c r="B528" s="91"/>
      <c r="C528" s="93" t="s">
        <v>81</v>
      </c>
      <c r="D528" s="55">
        <f>ROUNDUP(D527*8%,0)</f>
        <v>98</v>
      </c>
      <c r="E528" s="56">
        <v>0</v>
      </c>
      <c r="F528" s="57">
        <f>(1+E528)*D528</f>
        <v>98</v>
      </c>
      <c r="G528" s="58" t="s">
        <v>3</v>
      </c>
      <c r="H528" s="35"/>
      <c r="I528" s="35"/>
      <c r="J528" s="43"/>
      <c r="K528" s="24"/>
      <c r="L528" s="44"/>
      <c r="M528" s="27"/>
      <c r="N528" s="27"/>
      <c r="O528" s="76"/>
      <c r="P528" s="59"/>
      <c r="Q528" s="59"/>
      <c r="T528" s="61"/>
    </row>
    <row r="529" spans="1:20" s="60" customFormat="1" x14ac:dyDescent="0.3">
      <c r="A529" s="45">
        <f>IF(F529&lt;&gt;"",1+MAX($A$5:A528),"")</f>
        <v>295</v>
      </c>
      <c r="B529" s="91"/>
      <c r="C529" s="93" t="s">
        <v>80</v>
      </c>
      <c r="D529" s="55">
        <f>ROUNDUP(D527/10,0)</f>
        <v>122</v>
      </c>
      <c r="E529" s="56">
        <v>0</v>
      </c>
      <c r="F529" s="57">
        <f>(1+E529)*D529</f>
        <v>122</v>
      </c>
      <c r="G529" s="58" t="s">
        <v>3</v>
      </c>
      <c r="H529" s="35"/>
      <c r="I529" s="35"/>
      <c r="J529" s="43"/>
      <c r="K529" s="24"/>
      <c r="L529" s="44"/>
      <c r="M529" s="27"/>
      <c r="N529" s="27"/>
      <c r="O529" s="76"/>
      <c r="P529" s="59"/>
      <c r="Q529" s="59"/>
      <c r="T529" s="61"/>
    </row>
    <row r="530" spans="1:20" s="60" customFormat="1" x14ac:dyDescent="0.3">
      <c r="A530" s="45">
        <f>IF(F530&lt;&gt;"",1+MAX($A$5:A529),"")</f>
        <v>296</v>
      </c>
      <c r="B530" s="91"/>
      <c r="C530" s="93" t="s">
        <v>79</v>
      </c>
      <c r="D530" s="55">
        <f>ROUNDUP(D527/9.2,0)+ROUNDUP(D527*4%,0)</f>
        <v>181</v>
      </c>
      <c r="E530" s="56">
        <v>0</v>
      </c>
      <c r="F530" s="57">
        <f>(1+E530)*D530</f>
        <v>181</v>
      </c>
      <c r="G530" s="58" t="s">
        <v>3</v>
      </c>
      <c r="H530" s="35"/>
      <c r="I530" s="35"/>
      <c r="J530" s="43"/>
      <c r="K530" s="24"/>
      <c r="L530" s="44"/>
      <c r="M530" s="27"/>
      <c r="N530" s="27"/>
      <c r="O530" s="76"/>
      <c r="P530" s="59"/>
      <c r="Q530" s="59"/>
      <c r="T530" s="61"/>
    </row>
    <row r="531" spans="1:20" s="60" customFormat="1" x14ac:dyDescent="0.3">
      <c r="A531" s="45">
        <f>IF(F531&lt;&gt;"",1+MAX($A$5:A530),"")</f>
        <v>297</v>
      </c>
      <c r="B531" s="91"/>
      <c r="C531" s="93" t="s">
        <v>78</v>
      </c>
      <c r="D531" s="55">
        <f>ROUNDUP(D527/9.2,0)+ROUNDUP(D527*9%,0)</f>
        <v>242</v>
      </c>
      <c r="E531" s="56">
        <v>0</v>
      </c>
      <c r="F531" s="57">
        <f>(1+E531)*D531</f>
        <v>242</v>
      </c>
      <c r="G531" s="58" t="s">
        <v>3</v>
      </c>
      <c r="H531" s="35"/>
      <c r="I531" s="35"/>
      <c r="J531" s="43"/>
      <c r="K531" s="24"/>
      <c r="L531" s="44"/>
      <c r="M531" s="27"/>
      <c r="N531" s="27"/>
      <c r="O531" s="76"/>
      <c r="P531" s="59"/>
      <c r="Q531" s="59"/>
      <c r="T531" s="61"/>
    </row>
    <row r="532" spans="1:20" s="60" customFormat="1" x14ac:dyDescent="0.3">
      <c r="A532" s="45">
        <f>IF(F532&lt;&gt;"",1+MAX($A$5:A531),"")</f>
        <v>298</v>
      </c>
      <c r="B532" s="91"/>
      <c r="C532" s="93" t="s">
        <v>77</v>
      </c>
      <c r="D532" s="55">
        <f>ROUNDUP(D527/9.2,0)+ROUNDUP(D527*9%,0)</f>
        <v>242</v>
      </c>
      <c r="E532" s="56">
        <v>0</v>
      </c>
      <c r="F532" s="57">
        <f>(1+E532)*D532</f>
        <v>242</v>
      </c>
      <c r="G532" s="58" t="s">
        <v>3</v>
      </c>
      <c r="H532" s="35"/>
      <c r="I532" s="35"/>
      <c r="J532" s="43"/>
      <c r="K532" s="24"/>
      <c r="L532" s="44"/>
      <c r="M532" s="27"/>
      <c r="N532" s="27"/>
      <c r="O532" s="76"/>
      <c r="P532" s="59"/>
      <c r="Q532" s="59"/>
      <c r="T532" s="61"/>
    </row>
    <row r="533" spans="1:20" s="60" customFormat="1" x14ac:dyDescent="0.3">
      <c r="A533" s="45">
        <f>IF(F533&lt;&gt;"",1+MAX($A$5:A532),"")</f>
        <v>299</v>
      </c>
      <c r="B533" s="91"/>
      <c r="C533" s="38" t="s">
        <v>449</v>
      </c>
      <c r="D533" s="55">
        <v>52</v>
      </c>
      <c r="E533" s="56">
        <v>0.1</v>
      </c>
      <c r="F533" s="57">
        <f>(1+E533)*D533</f>
        <v>57.2</v>
      </c>
      <c r="G533" s="58" t="s">
        <v>4</v>
      </c>
      <c r="H533" s="35">
        <v>1.6376000000000002</v>
      </c>
      <c r="I533" s="35">
        <f t="shared" ref="I533" si="453">H533*F533</f>
        <v>93.670720000000017</v>
      </c>
      <c r="J533" s="43">
        <v>0.05</v>
      </c>
      <c r="K533" s="24">
        <f>$N$517</f>
        <v>38</v>
      </c>
      <c r="L533" s="44">
        <f t="shared" ref="L533" si="454">J533*F533</f>
        <v>2.8600000000000003</v>
      </c>
      <c r="M533" s="27">
        <f t="shared" ref="M533" si="455">L533*K533</f>
        <v>108.68</v>
      </c>
      <c r="N533" s="27">
        <f t="shared" ref="N533" si="456">M533+I533</f>
        <v>202.35072000000002</v>
      </c>
      <c r="O533" s="76"/>
      <c r="P533" s="59"/>
      <c r="Q533" s="59"/>
      <c r="T533" s="61"/>
    </row>
    <row r="534" spans="1:20" s="60" customFormat="1" x14ac:dyDescent="0.3">
      <c r="A534" s="45">
        <f>IF(F534&lt;&gt;"",1+MAX($A$5:A533),"")</f>
        <v>300</v>
      </c>
      <c r="B534" s="91"/>
      <c r="C534" s="93" t="s">
        <v>448</v>
      </c>
      <c r="D534" s="55">
        <f>ROUNDUP(D533*8%,0)</f>
        <v>5</v>
      </c>
      <c r="E534" s="56">
        <v>0</v>
      </c>
      <c r="F534" s="57">
        <f>(1+E534)*D534</f>
        <v>5</v>
      </c>
      <c r="G534" s="58" t="s">
        <v>3</v>
      </c>
      <c r="H534" s="35"/>
      <c r="I534" s="35"/>
      <c r="J534" s="43"/>
      <c r="K534" s="24"/>
      <c r="L534" s="44"/>
      <c r="M534" s="27"/>
      <c r="N534" s="27"/>
      <c r="O534" s="76"/>
      <c r="P534" s="59"/>
      <c r="Q534" s="59"/>
      <c r="T534" s="61"/>
    </row>
    <row r="535" spans="1:20" s="60" customFormat="1" x14ac:dyDescent="0.3">
      <c r="A535" s="45">
        <f>IF(F535&lt;&gt;"",1+MAX($A$5:A534),"")</f>
        <v>301</v>
      </c>
      <c r="B535" s="91"/>
      <c r="C535" s="93" t="s">
        <v>447</v>
      </c>
      <c r="D535" s="55">
        <f>ROUNDUP(D533/10,0)</f>
        <v>6</v>
      </c>
      <c r="E535" s="56">
        <v>0</v>
      </c>
      <c r="F535" s="57">
        <f>(1+E535)*D535</f>
        <v>6</v>
      </c>
      <c r="G535" s="58" t="s">
        <v>3</v>
      </c>
      <c r="H535" s="35"/>
      <c r="I535" s="35"/>
      <c r="J535" s="43"/>
      <c r="K535" s="24"/>
      <c r="L535" s="44"/>
      <c r="M535" s="27"/>
      <c r="N535" s="27"/>
      <c r="O535" s="76"/>
      <c r="P535" s="59"/>
      <c r="Q535" s="59"/>
      <c r="T535" s="61"/>
    </row>
    <row r="536" spans="1:20" s="60" customFormat="1" x14ac:dyDescent="0.3">
      <c r="A536" s="45">
        <f>IF(F536&lt;&gt;"",1+MAX($A$5:A535),"")</f>
        <v>302</v>
      </c>
      <c r="B536" s="91"/>
      <c r="C536" s="93" t="s">
        <v>446</v>
      </c>
      <c r="D536" s="55">
        <f>ROUNDUP(D533/9.2,0)+ROUNDUP(D533*4%,0)</f>
        <v>9</v>
      </c>
      <c r="E536" s="56">
        <v>0</v>
      </c>
      <c r="F536" s="57">
        <f>(1+E536)*D536</f>
        <v>9</v>
      </c>
      <c r="G536" s="58" t="s">
        <v>3</v>
      </c>
      <c r="H536" s="35"/>
      <c r="I536" s="35"/>
      <c r="J536" s="43"/>
      <c r="K536" s="24"/>
      <c r="L536" s="44"/>
      <c r="M536" s="27"/>
      <c r="N536" s="27"/>
      <c r="O536" s="76"/>
      <c r="P536" s="59"/>
      <c r="Q536" s="59"/>
      <c r="T536" s="61"/>
    </row>
    <row r="537" spans="1:20" s="60" customFormat="1" x14ac:dyDescent="0.3">
      <c r="A537" s="45">
        <f>IF(F537&lt;&gt;"",1+MAX($A$5:A536),"")</f>
        <v>303</v>
      </c>
      <c r="B537" s="91"/>
      <c r="C537" s="93" t="s">
        <v>78</v>
      </c>
      <c r="D537" s="55">
        <f>ROUNDUP(D533/9.2,0)+ROUNDUP(D533*9%,0)</f>
        <v>11</v>
      </c>
      <c r="E537" s="56">
        <v>0</v>
      </c>
      <c r="F537" s="57">
        <f>(1+E537)*D537</f>
        <v>11</v>
      </c>
      <c r="G537" s="58" t="s">
        <v>3</v>
      </c>
      <c r="H537" s="35"/>
      <c r="I537" s="35"/>
      <c r="J537" s="43"/>
      <c r="K537" s="24"/>
      <c r="L537" s="44"/>
      <c r="M537" s="27"/>
      <c r="N537" s="27"/>
      <c r="O537" s="76"/>
      <c r="P537" s="59"/>
      <c r="Q537" s="59"/>
      <c r="T537" s="61"/>
    </row>
    <row r="538" spans="1:20" s="60" customFormat="1" x14ac:dyDescent="0.3">
      <c r="A538" s="45">
        <f>IF(F538&lt;&gt;"",1+MAX($A$5:A537),"")</f>
        <v>304</v>
      </c>
      <c r="B538" s="91"/>
      <c r="C538" s="93" t="s">
        <v>77</v>
      </c>
      <c r="D538" s="55">
        <f>ROUNDUP(D533/9.2,0)+ROUNDUP(D533*9%,0)</f>
        <v>11</v>
      </c>
      <c r="E538" s="56">
        <v>0</v>
      </c>
      <c r="F538" s="57">
        <f>(1+E538)*D538</f>
        <v>11</v>
      </c>
      <c r="G538" s="58" t="s">
        <v>3</v>
      </c>
      <c r="H538" s="35"/>
      <c r="I538" s="35"/>
      <c r="J538" s="43"/>
      <c r="K538" s="24"/>
      <c r="L538" s="44"/>
      <c r="M538" s="27"/>
      <c r="N538" s="27"/>
      <c r="O538" s="76"/>
      <c r="P538" s="59"/>
      <c r="Q538" s="59"/>
      <c r="T538" s="61"/>
    </row>
    <row r="539" spans="1:20" s="60" customFormat="1" x14ac:dyDescent="0.3">
      <c r="A539" s="45">
        <f>IF(F539&lt;&gt;"",1+MAX($A$5:A538),"")</f>
        <v>305</v>
      </c>
      <c r="B539" s="91"/>
      <c r="C539" s="38" t="s">
        <v>445</v>
      </c>
      <c r="D539" s="55">
        <v>25</v>
      </c>
      <c r="E539" s="56">
        <v>0.1</v>
      </c>
      <c r="F539" s="57">
        <f>(1+E539)*D539</f>
        <v>27.500000000000004</v>
      </c>
      <c r="G539" s="58" t="s">
        <v>4</v>
      </c>
      <c r="H539" s="35">
        <v>2.5392000000000001</v>
      </c>
      <c r="I539" s="35">
        <f t="shared" ref="I539" si="457">H539*F539</f>
        <v>69.828000000000017</v>
      </c>
      <c r="J539" s="43">
        <v>0.06</v>
      </c>
      <c r="K539" s="24">
        <f>$N$517</f>
        <v>38</v>
      </c>
      <c r="L539" s="44">
        <f t="shared" ref="L539" si="458">J539*F539</f>
        <v>1.6500000000000001</v>
      </c>
      <c r="M539" s="27">
        <f t="shared" ref="M539" si="459">L539*K539</f>
        <v>62.7</v>
      </c>
      <c r="N539" s="27">
        <f t="shared" ref="N539" si="460">M539+I539</f>
        <v>132.52800000000002</v>
      </c>
      <c r="O539" s="76"/>
      <c r="P539" s="59"/>
      <c r="Q539" s="59"/>
      <c r="T539" s="61"/>
    </row>
    <row r="540" spans="1:20" s="60" customFormat="1" x14ac:dyDescent="0.3">
      <c r="A540" s="45">
        <f>IF(F540&lt;&gt;"",1+MAX($A$5:A539),"")</f>
        <v>306</v>
      </c>
      <c r="B540" s="91"/>
      <c r="C540" s="93" t="s">
        <v>444</v>
      </c>
      <c r="D540" s="55">
        <f>ROUNDUP(D539*8%,0)</f>
        <v>2</v>
      </c>
      <c r="E540" s="56">
        <v>0</v>
      </c>
      <c r="F540" s="57">
        <f>(1+E540)*D540</f>
        <v>2</v>
      </c>
      <c r="G540" s="58" t="s">
        <v>3</v>
      </c>
      <c r="H540" s="35"/>
      <c r="I540" s="35"/>
      <c r="J540" s="43"/>
      <c r="K540" s="24"/>
      <c r="L540" s="44"/>
      <c r="M540" s="27"/>
      <c r="N540" s="27"/>
      <c r="O540" s="76"/>
      <c r="P540" s="59"/>
      <c r="Q540" s="59"/>
      <c r="T540" s="61"/>
    </row>
    <row r="541" spans="1:20" s="60" customFormat="1" x14ac:dyDescent="0.3">
      <c r="A541" s="45">
        <f>IF(F541&lt;&gt;"",1+MAX($A$5:A540),"")</f>
        <v>307</v>
      </c>
      <c r="B541" s="91"/>
      <c r="C541" s="93" t="s">
        <v>443</v>
      </c>
      <c r="D541" s="55">
        <f>ROUNDUP(D539/10,0)</f>
        <v>3</v>
      </c>
      <c r="E541" s="56">
        <v>0</v>
      </c>
      <c r="F541" s="57">
        <f>(1+E541)*D541</f>
        <v>3</v>
      </c>
      <c r="G541" s="58" t="s">
        <v>3</v>
      </c>
      <c r="H541" s="35"/>
      <c r="I541" s="35"/>
      <c r="J541" s="43"/>
      <c r="K541" s="24"/>
      <c r="L541" s="44"/>
      <c r="M541" s="27"/>
      <c r="N541" s="27"/>
      <c r="O541" s="76"/>
      <c r="P541" s="59"/>
      <c r="Q541" s="59"/>
      <c r="T541" s="61"/>
    </row>
    <row r="542" spans="1:20" s="60" customFormat="1" x14ac:dyDescent="0.3">
      <c r="A542" s="45">
        <f>IF(F542&lt;&gt;"",1+MAX($A$5:A541),"")</f>
        <v>308</v>
      </c>
      <c r="B542" s="91"/>
      <c r="C542" s="93" t="s">
        <v>442</v>
      </c>
      <c r="D542" s="55">
        <f>ROUNDUP(D539/9.2,0)+ROUNDUP(D539*4%,0)</f>
        <v>4</v>
      </c>
      <c r="E542" s="56">
        <v>0</v>
      </c>
      <c r="F542" s="57">
        <f>(1+E542)*D542</f>
        <v>4</v>
      </c>
      <c r="G542" s="58" t="s">
        <v>3</v>
      </c>
      <c r="H542" s="35"/>
      <c r="I542" s="35"/>
      <c r="J542" s="43"/>
      <c r="K542" s="24"/>
      <c r="L542" s="44"/>
      <c r="M542" s="27"/>
      <c r="N542" s="27"/>
      <c r="O542" s="76"/>
      <c r="P542" s="59"/>
      <c r="Q542" s="59"/>
      <c r="T542" s="61"/>
    </row>
    <row r="543" spans="1:20" s="60" customFormat="1" x14ac:dyDescent="0.3">
      <c r="A543" s="45">
        <f>IF(F543&lt;&gt;"",1+MAX($A$5:A542),"")</f>
        <v>309</v>
      </c>
      <c r="B543" s="91"/>
      <c r="C543" s="93" t="s">
        <v>78</v>
      </c>
      <c r="D543" s="55">
        <f>ROUNDUP(D539/9.2,0)+ROUNDUP(D539*9%,0)</f>
        <v>6</v>
      </c>
      <c r="E543" s="56">
        <v>0</v>
      </c>
      <c r="F543" s="57">
        <f>(1+E543)*D543</f>
        <v>6</v>
      </c>
      <c r="G543" s="58" t="s">
        <v>3</v>
      </c>
      <c r="H543" s="35"/>
      <c r="I543" s="35"/>
      <c r="J543" s="43"/>
      <c r="K543" s="24"/>
      <c r="L543" s="44"/>
      <c r="M543" s="27"/>
      <c r="N543" s="27"/>
      <c r="O543" s="76"/>
      <c r="P543" s="59"/>
      <c r="Q543" s="59"/>
      <c r="T543" s="61"/>
    </row>
    <row r="544" spans="1:20" s="60" customFormat="1" x14ac:dyDescent="0.3">
      <c r="A544" s="45">
        <f>IF(F544&lt;&gt;"",1+MAX($A$5:A543),"")</f>
        <v>310</v>
      </c>
      <c r="B544" s="91"/>
      <c r="C544" s="93" t="s">
        <v>77</v>
      </c>
      <c r="D544" s="55">
        <f>ROUNDUP(D539/9.2,0)+ROUNDUP(D539*9%,0)</f>
        <v>6</v>
      </c>
      <c r="E544" s="56">
        <v>0</v>
      </c>
      <c r="F544" s="57">
        <f>(1+E544)*D544</f>
        <v>6</v>
      </c>
      <c r="G544" s="58" t="s">
        <v>3</v>
      </c>
      <c r="H544" s="35"/>
      <c r="I544" s="35"/>
      <c r="J544" s="43"/>
      <c r="K544" s="24"/>
      <c r="L544" s="44"/>
      <c r="M544" s="27"/>
      <c r="N544" s="27"/>
      <c r="O544" s="76"/>
      <c r="P544" s="59"/>
      <c r="Q544" s="59"/>
      <c r="T544" s="61"/>
    </row>
    <row r="545" spans="1:20" s="60" customFormat="1" x14ac:dyDescent="0.3">
      <c r="A545" s="45">
        <f>IF(F545&lt;&gt;"",1+MAX($A$5:A544),"")</f>
        <v>311</v>
      </c>
      <c r="B545" s="91"/>
      <c r="C545" s="38" t="s">
        <v>441</v>
      </c>
      <c r="D545" s="55">
        <v>60</v>
      </c>
      <c r="E545" s="56">
        <v>0.1</v>
      </c>
      <c r="F545" s="57">
        <f>(1+E545)*D545</f>
        <v>66</v>
      </c>
      <c r="G545" s="58" t="s">
        <v>4</v>
      </c>
      <c r="H545" s="35">
        <v>3.496</v>
      </c>
      <c r="I545" s="35">
        <f t="shared" ref="I545" si="461">H545*F545</f>
        <v>230.73599999999999</v>
      </c>
      <c r="J545" s="43">
        <v>7.0000000000000007E-2</v>
      </c>
      <c r="K545" s="24">
        <f>$N$517</f>
        <v>38</v>
      </c>
      <c r="L545" s="44">
        <f t="shared" ref="L545" si="462">J545*F545</f>
        <v>4.62</v>
      </c>
      <c r="M545" s="27">
        <f t="shared" ref="M545" si="463">L545*K545</f>
        <v>175.56</v>
      </c>
      <c r="N545" s="27">
        <f t="shared" ref="N545" si="464">M545+I545</f>
        <v>406.29599999999999</v>
      </c>
      <c r="O545" s="76"/>
      <c r="P545" s="59"/>
      <c r="Q545" s="59"/>
      <c r="T545" s="61"/>
    </row>
    <row r="546" spans="1:20" s="60" customFormat="1" x14ac:dyDescent="0.3">
      <c r="A546" s="45">
        <f>IF(F546&lt;&gt;"",1+MAX($A$5:A545),"")</f>
        <v>312</v>
      </c>
      <c r="B546" s="91"/>
      <c r="C546" s="93" t="s">
        <v>440</v>
      </c>
      <c r="D546" s="55">
        <f>ROUNDUP(D545*8%,0)</f>
        <v>5</v>
      </c>
      <c r="E546" s="56">
        <v>0</v>
      </c>
      <c r="F546" s="57">
        <f>(1+E546)*D546</f>
        <v>5</v>
      </c>
      <c r="G546" s="58" t="s">
        <v>3</v>
      </c>
      <c r="H546" s="35"/>
      <c r="I546" s="35"/>
      <c r="J546" s="43"/>
      <c r="K546" s="24"/>
      <c r="L546" s="44"/>
      <c r="M546" s="27"/>
      <c r="N546" s="27"/>
      <c r="O546" s="76"/>
      <c r="P546" s="59"/>
      <c r="Q546" s="59"/>
      <c r="T546" s="61"/>
    </row>
    <row r="547" spans="1:20" s="60" customFormat="1" x14ac:dyDescent="0.3">
      <c r="A547" s="45">
        <f>IF(F547&lt;&gt;"",1+MAX($A$5:A546),"")</f>
        <v>313</v>
      </c>
      <c r="B547" s="91"/>
      <c r="C547" s="93" t="s">
        <v>439</v>
      </c>
      <c r="D547" s="55">
        <f>ROUNDUP(D545/10,0)</f>
        <v>6</v>
      </c>
      <c r="E547" s="56">
        <v>0</v>
      </c>
      <c r="F547" s="57">
        <f>(1+E547)*D547</f>
        <v>6</v>
      </c>
      <c r="G547" s="58" t="s">
        <v>3</v>
      </c>
      <c r="H547" s="35"/>
      <c r="I547" s="35"/>
      <c r="J547" s="43"/>
      <c r="K547" s="24"/>
      <c r="L547" s="44"/>
      <c r="M547" s="27"/>
      <c r="N547" s="27"/>
      <c r="O547" s="76"/>
      <c r="P547" s="59"/>
      <c r="Q547" s="59"/>
      <c r="T547" s="61"/>
    </row>
    <row r="548" spans="1:20" s="60" customFormat="1" x14ac:dyDescent="0.3">
      <c r="A548" s="45">
        <f>IF(F548&lt;&gt;"",1+MAX($A$5:A547),"")</f>
        <v>314</v>
      </c>
      <c r="B548" s="91"/>
      <c r="C548" s="93" t="s">
        <v>438</v>
      </c>
      <c r="D548" s="55">
        <f>ROUNDUP(D545/9.2,0)+ROUNDUP(D545*4%,0)</f>
        <v>10</v>
      </c>
      <c r="E548" s="56">
        <v>0</v>
      </c>
      <c r="F548" s="57">
        <f>(1+E548)*D548</f>
        <v>10</v>
      </c>
      <c r="G548" s="58" t="s">
        <v>3</v>
      </c>
      <c r="H548" s="35"/>
      <c r="I548" s="35"/>
      <c r="J548" s="43"/>
      <c r="K548" s="24"/>
      <c r="L548" s="44"/>
      <c r="M548" s="27"/>
      <c r="N548" s="27"/>
      <c r="O548" s="76"/>
      <c r="P548" s="59"/>
      <c r="Q548" s="59"/>
      <c r="T548" s="61"/>
    </row>
    <row r="549" spans="1:20" s="60" customFormat="1" x14ac:dyDescent="0.3">
      <c r="A549" s="45">
        <f>IF(F549&lt;&gt;"",1+MAX($A$5:A548),"")</f>
        <v>315</v>
      </c>
      <c r="B549" s="91"/>
      <c r="C549" s="93" t="s">
        <v>78</v>
      </c>
      <c r="D549" s="55">
        <f>ROUNDUP(D545/9.2,0)+ROUNDUP(D545*9%,0)</f>
        <v>13</v>
      </c>
      <c r="E549" s="56">
        <v>0</v>
      </c>
      <c r="F549" s="57">
        <f>(1+E549)*D549</f>
        <v>13</v>
      </c>
      <c r="G549" s="58" t="s">
        <v>3</v>
      </c>
      <c r="H549" s="35"/>
      <c r="I549" s="35"/>
      <c r="J549" s="43"/>
      <c r="K549" s="24"/>
      <c r="L549" s="44"/>
      <c r="M549" s="27"/>
      <c r="N549" s="27"/>
      <c r="O549" s="76"/>
      <c r="P549" s="59"/>
      <c r="Q549" s="59"/>
      <c r="T549" s="61"/>
    </row>
    <row r="550" spans="1:20" s="60" customFormat="1" x14ac:dyDescent="0.3">
      <c r="A550" s="45">
        <f>IF(F550&lt;&gt;"",1+MAX($A$5:A549),"")</f>
        <v>316</v>
      </c>
      <c r="B550" s="91"/>
      <c r="C550" s="93" t="s">
        <v>77</v>
      </c>
      <c r="D550" s="55">
        <f>ROUNDUP(D545/9.2,0)+ROUNDUP(D545*9%,0)</f>
        <v>13</v>
      </c>
      <c r="E550" s="56">
        <v>0</v>
      </c>
      <c r="F550" s="57">
        <f>(1+E550)*D550</f>
        <v>13</v>
      </c>
      <c r="G550" s="58" t="s">
        <v>3</v>
      </c>
      <c r="H550" s="35"/>
      <c r="I550" s="35"/>
      <c r="J550" s="43"/>
      <c r="K550" s="24"/>
      <c r="L550" s="44"/>
      <c r="M550" s="27"/>
      <c r="N550" s="27"/>
      <c r="O550" s="76"/>
      <c r="P550" s="59"/>
      <c r="Q550" s="59"/>
      <c r="T550" s="61"/>
    </row>
    <row r="551" spans="1:20" s="60" customFormat="1" x14ac:dyDescent="0.3">
      <c r="A551" s="45" t="str">
        <f>IF(F551&lt;&gt;"",1+MAX($A$5:A550),"")</f>
        <v/>
      </c>
      <c r="B551" s="91"/>
      <c r="C551" s="38"/>
      <c r="D551" s="55"/>
      <c r="E551" s="56"/>
      <c r="F551" s="57"/>
      <c r="G551" s="58"/>
      <c r="H551" s="35"/>
      <c r="I551" s="35"/>
      <c r="J551" s="43"/>
      <c r="K551" s="24"/>
      <c r="L551" s="44"/>
      <c r="M551" s="27"/>
      <c r="N551" s="27"/>
      <c r="O551" s="76"/>
      <c r="P551" s="59"/>
      <c r="Q551" s="59"/>
      <c r="T551" s="61"/>
    </row>
    <row r="552" spans="1:20" s="60" customFormat="1" x14ac:dyDescent="0.3">
      <c r="A552" s="45" t="str">
        <f>IF(F552&lt;&gt;"",1+MAX($A$5:A551),"")</f>
        <v/>
      </c>
      <c r="B552" s="91"/>
      <c r="C552" s="86" t="s">
        <v>33</v>
      </c>
      <c r="D552" s="55"/>
      <c r="E552" s="56"/>
      <c r="F552" s="57"/>
      <c r="G552" s="58"/>
      <c r="H552" s="35"/>
      <c r="I552" s="35"/>
      <c r="J552" s="43"/>
      <c r="K552" s="24"/>
      <c r="L552" s="44"/>
      <c r="M552" s="27"/>
      <c r="N552" s="27"/>
      <c r="O552" s="76"/>
      <c r="P552" s="59"/>
      <c r="Q552" s="59"/>
      <c r="T552" s="61"/>
    </row>
    <row r="553" spans="1:20" s="60" customFormat="1" x14ac:dyDescent="0.3">
      <c r="A553" s="45" t="str">
        <f>IF(F553&lt;&gt;"",1+MAX($A$5:A552),"")</f>
        <v/>
      </c>
      <c r="B553" s="91"/>
      <c r="C553" s="92" t="s">
        <v>437</v>
      </c>
      <c r="D553" s="55"/>
      <c r="E553" s="56"/>
      <c r="F553" s="57"/>
      <c r="G553" s="58"/>
      <c r="H553" s="35"/>
      <c r="I553" s="35"/>
      <c r="J553" s="43"/>
      <c r="K553" s="24"/>
      <c r="L553" s="44"/>
      <c r="M553" s="27"/>
      <c r="N553" s="27"/>
      <c r="O553" s="76"/>
      <c r="P553" s="59"/>
      <c r="Q553" s="59"/>
      <c r="T553" s="61"/>
    </row>
    <row r="554" spans="1:20" s="60" customFormat="1" x14ac:dyDescent="0.3">
      <c r="A554" s="45">
        <f>IF(F554&lt;&gt;"",1+MAX($A$5:A553),"")</f>
        <v>317</v>
      </c>
      <c r="B554" s="91"/>
      <c r="C554" s="38" t="s">
        <v>46</v>
      </c>
      <c r="D554" s="55">
        <v>1267</v>
      </c>
      <c r="E554" s="56">
        <v>0.1</v>
      </c>
      <c r="F554" s="57">
        <f>(1+E554)*D554</f>
        <v>1393.7</v>
      </c>
      <c r="G554" s="58" t="s">
        <v>4</v>
      </c>
      <c r="H554" s="35">
        <v>0.37903999999999999</v>
      </c>
      <c r="I554" s="35">
        <f t="shared" ref="I554:I559" si="465">H554*F554</f>
        <v>528.26804800000002</v>
      </c>
      <c r="J554" s="43">
        <v>0.01</v>
      </c>
      <c r="K554" s="24">
        <f t="shared" ref="K554:K559" si="466">$N$517</f>
        <v>38</v>
      </c>
      <c r="L554" s="44">
        <f t="shared" ref="L554:L559" si="467">J554*F554</f>
        <v>13.937000000000001</v>
      </c>
      <c r="M554" s="27">
        <f t="shared" ref="M554:M559" si="468">L554*K554</f>
        <v>529.60599999999999</v>
      </c>
      <c r="N554" s="27">
        <f t="shared" ref="N554:N559" si="469">M554+I554</f>
        <v>1057.8740480000001</v>
      </c>
      <c r="O554" s="76"/>
      <c r="P554" s="59"/>
      <c r="Q554" s="59"/>
      <c r="T554" s="61"/>
    </row>
    <row r="555" spans="1:20" s="60" customFormat="1" x14ac:dyDescent="0.3">
      <c r="A555" s="45">
        <f>IF(F555&lt;&gt;"",1+MAX($A$5:A554),"")</f>
        <v>318</v>
      </c>
      <c r="B555" s="91"/>
      <c r="C555" s="38" t="s">
        <v>42</v>
      </c>
      <c r="D555" s="55">
        <v>737</v>
      </c>
      <c r="E555" s="56">
        <v>0.1</v>
      </c>
      <c r="F555" s="57">
        <f>(1+E555)*D555</f>
        <v>810.7</v>
      </c>
      <c r="G555" s="58" t="s">
        <v>4</v>
      </c>
      <c r="H555" s="35">
        <v>0.62560000000000004</v>
      </c>
      <c r="I555" s="35">
        <f t="shared" si="465"/>
        <v>507.17392000000007</v>
      </c>
      <c r="J555" s="43">
        <v>0.02</v>
      </c>
      <c r="K555" s="24">
        <f t="shared" si="466"/>
        <v>38</v>
      </c>
      <c r="L555" s="44">
        <f t="shared" si="467"/>
        <v>16.214000000000002</v>
      </c>
      <c r="M555" s="27">
        <f t="shared" si="468"/>
        <v>616.13200000000006</v>
      </c>
      <c r="N555" s="27">
        <f t="shared" si="469"/>
        <v>1123.3059200000002</v>
      </c>
      <c r="O555" s="76"/>
      <c r="P555" s="59"/>
      <c r="Q555" s="59"/>
      <c r="T555" s="61"/>
    </row>
    <row r="556" spans="1:20" s="60" customFormat="1" x14ac:dyDescent="0.3">
      <c r="A556" s="45">
        <f>IF(F556&lt;&gt;"",1+MAX($A$5:A555),"")</f>
        <v>319</v>
      </c>
      <c r="B556" s="91"/>
      <c r="C556" s="38" t="s">
        <v>45</v>
      </c>
      <c r="D556" s="55">
        <v>455</v>
      </c>
      <c r="E556" s="56">
        <v>0.1</v>
      </c>
      <c r="F556" s="57">
        <f>(1+E556)*D556</f>
        <v>500.50000000000006</v>
      </c>
      <c r="G556" s="58" t="s">
        <v>4</v>
      </c>
      <c r="H556" s="35">
        <v>0.62560000000000004</v>
      </c>
      <c r="I556" s="35">
        <f t="shared" si="465"/>
        <v>313.11280000000005</v>
      </c>
      <c r="J556" s="43">
        <v>0.02</v>
      </c>
      <c r="K556" s="24">
        <f t="shared" si="466"/>
        <v>38</v>
      </c>
      <c r="L556" s="44">
        <f t="shared" si="467"/>
        <v>10.010000000000002</v>
      </c>
      <c r="M556" s="27">
        <f t="shared" si="468"/>
        <v>380.38000000000005</v>
      </c>
      <c r="N556" s="27">
        <f t="shared" si="469"/>
        <v>693.4928000000001</v>
      </c>
      <c r="O556" s="76"/>
      <c r="P556" s="59"/>
      <c r="Q556" s="59"/>
      <c r="T556" s="61"/>
    </row>
    <row r="557" spans="1:20" s="60" customFormat="1" x14ac:dyDescent="0.3">
      <c r="A557" s="45">
        <f>IF(F557&lt;&gt;"",1+MAX($A$5:A556),"")</f>
        <v>320</v>
      </c>
      <c r="B557" s="91"/>
      <c r="C557" s="38" t="s">
        <v>436</v>
      </c>
      <c r="D557" s="55">
        <v>25</v>
      </c>
      <c r="E557" s="56">
        <v>0.1</v>
      </c>
      <c r="F557" s="57">
        <f>(1+E557)*D557</f>
        <v>27.500000000000004</v>
      </c>
      <c r="G557" s="58" t="s">
        <v>4</v>
      </c>
      <c r="H557" s="35">
        <v>0.7360000000000001</v>
      </c>
      <c r="I557" s="35">
        <f t="shared" si="465"/>
        <v>20.240000000000006</v>
      </c>
      <c r="J557" s="43">
        <v>2.4400000000000002E-2</v>
      </c>
      <c r="K557" s="24">
        <f t="shared" si="466"/>
        <v>38</v>
      </c>
      <c r="L557" s="44">
        <f t="shared" si="467"/>
        <v>0.67100000000000015</v>
      </c>
      <c r="M557" s="27">
        <f t="shared" si="468"/>
        <v>25.498000000000005</v>
      </c>
      <c r="N557" s="27">
        <f t="shared" si="469"/>
        <v>45.738000000000014</v>
      </c>
      <c r="O557" s="76"/>
      <c r="P557" s="59"/>
      <c r="Q557" s="59"/>
      <c r="T557" s="61"/>
    </row>
    <row r="558" spans="1:20" s="60" customFormat="1" x14ac:dyDescent="0.3">
      <c r="A558" s="45">
        <f>IF(F558&lt;&gt;"",1+MAX($A$5:A557),"")</f>
        <v>321</v>
      </c>
      <c r="B558" s="91"/>
      <c r="C558" s="38" t="s">
        <v>435</v>
      </c>
      <c r="D558" s="55">
        <v>26</v>
      </c>
      <c r="E558" s="56">
        <v>0.1</v>
      </c>
      <c r="F558" s="57">
        <f>(1+E558)*D558</f>
        <v>28.6</v>
      </c>
      <c r="G558" s="58" t="s">
        <v>4</v>
      </c>
      <c r="H558" s="35">
        <v>0.7360000000000001</v>
      </c>
      <c r="I558" s="35">
        <f t="shared" si="465"/>
        <v>21.049600000000005</v>
      </c>
      <c r="J558" s="43">
        <v>2.4400000000000002E-2</v>
      </c>
      <c r="K558" s="24">
        <f t="shared" si="466"/>
        <v>38</v>
      </c>
      <c r="L558" s="44">
        <f t="shared" si="467"/>
        <v>0.69784000000000013</v>
      </c>
      <c r="M558" s="27">
        <f t="shared" si="468"/>
        <v>26.517920000000004</v>
      </c>
      <c r="N558" s="27">
        <f t="shared" si="469"/>
        <v>47.567520000000009</v>
      </c>
      <c r="O558" s="76"/>
      <c r="P558" s="59"/>
      <c r="Q558" s="59"/>
      <c r="T558" s="61"/>
    </row>
    <row r="559" spans="1:20" s="60" customFormat="1" x14ac:dyDescent="0.3">
      <c r="A559" s="45">
        <f>IF(F559&lt;&gt;"",1+MAX($A$5:A558),"")</f>
        <v>322</v>
      </c>
      <c r="B559" s="91"/>
      <c r="C559" s="38" t="s">
        <v>434</v>
      </c>
      <c r="D559" s="55">
        <v>22.94</v>
      </c>
      <c r="E559" s="56">
        <v>0.1</v>
      </c>
      <c r="F559" s="57">
        <f>(1+E559)*D559</f>
        <v>25.234000000000002</v>
      </c>
      <c r="G559" s="58" t="s">
        <v>4</v>
      </c>
      <c r="H559" s="35">
        <v>0.88963999999999999</v>
      </c>
      <c r="I559" s="35">
        <f t="shared" si="465"/>
        <v>22.449175760000003</v>
      </c>
      <c r="J559" s="43">
        <v>0.02</v>
      </c>
      <c r="K559" s="24">
        <f t="shared" si="466"/>
        <v>38</v>
      </c>
      <c r="L559" s="44">
        <f t="shared" si="467"/>
        <v>0.50468000000000002</v>
      </c>
      <c r="M559" s="27">
        <f t="shared" si="468"/>
        <v>19.17784</v>
      </c>
      <c r="N559" s="27">
        <f t="shared" si="469"/>
        <v>41.627015760000006</v>
      </c>
      <c r="O559" s="76"/>
      <c r="P559" s="59"/>
      <c r="Q559" s="59"/>
      <c r="T559" s="61"/>
    </row>
    <row r="560" spans="1:20" s="60" customFormat="1" x14ac:dyDescent="0.3">
      <c r="A560" s="45"/>
      <c r="B560" s="91"/>
      <c r="C560" s="38"/>
      <c r="D560" s="55"/>
      <c r="E560" s="56"/>
      <c r="F560" s="57"/>
      <c r="G560" s="58"/>
      <c r="H560" s="35"/>
      <c r="I560" s="35"/>
      <c r="J560" s="43"/>
      <c r="K560" s="24"/>
      <c r="L560" s="44"/>
      <c r="M560" s="27"/>
      <c r="N560" s="27"/>
      <c r="O560" s="76"/>
      <c r="P560" s="59"/>
      <c r="Q560" s="59"/>
      <c r="T560" s="61"/>
    </row>
    <row r="561" spans="1:20" s="60" customFormat="1" x14ac:dyDescent="0.3">
      <c r="A561" s="45" t="str">
        <f>IF(F561&lt;&gt;"",1+MAX($A$5:A559),"")</f>
        <v/>
      </c>
      <c r="B561" s="91"/>
      <c r="C561" s="92" t="s">
        <v>433</v>
      </c>
      <c r="D561" s="55"/>
      <c r="E561" s="56"/>
      <c r="F561" s="57"/>
      <c r="G561" s="58"/>
      <c r="H561" s="35"/>
      <c r="I561" s="35"/>
      <c r="J561" s="43"/>
      <c r="K561" s="24"/>
      <c r="L561" s="44"/>
      <c r="M561" s="27"/>
      <c r="N561" s="27"/>
      <c r="O561" s="76"/>
      <c r="P561" s="59"/>
      <c r="Q561" s="59"/>
      <c r="T561" s="61"/>
    </row>
    <row r="562" spans="1:20" s="60" customFormat="1" x14ac:dyDescent="0.3">
      <c r="A562" s="45">
        <f>IF(F562&lt;&gt;"",1+MAX($A$5:A561),"")</f>
        <v>323</v>
      </c>
      <c r="B562" s="91"/>
      <c r="C562" s="38" t="s">
        <v>432</v>
      </c>
      <c r="D562" s="55">
        <v>20</v>
      </c>
      <c r="E562" s="56">
        <v>0.1</v>
      </c>
      <c r="F562" s="57">
        <f>(1+E562)*D562</f>
        <v>22</v>
      </c>
      <c r="G562" s="58" t="s">
        <v>4</v>
      </c>
      <c r="H562" s="35">
        <v>13.1928</v>
      </c>
      <c r="I562" s="35">
        <f t="shared" ref="I562:I564" si="470">H562*F562</f>
        <v>290.24160000000001</v>
      </c>
      <c r="J562" s="43">
        <v>0.188</v>
      </c>
      <c r="K562" s="24">
        <f t="shared" ref="K562:K564" si="471">$N$517</f>
        <v>38</v>
      </c>
      <c r="L562" s="44">
        <f t="shared" ref="L562:L564" si="472">J562*F562</f>
        <v>4.1360000000000001</v>
      </c>
      <c r="M562" s="27">
        <f t="shared" ref="M562:M564" si="473">L562*K562</f>
        <v>157.16800000000001</v>
      </c>
      <c r="N562" s="27">
        <f t="shared" ref="N562:N564" si="474">M562+I562</f>
        <v>447.40960000000001</v>
      </c>
      <c r="O562" s="76"/>
      <c r="P562" s="59"/>
      <c r="Q562" s="59"/>
      <c r="T562" s="61"/>
    </row>
    <row r="563" spans="1:20" s="60" customFormat="1" x14ac:dyDescent="0.3">
      <c r="A563" s="45">
        <f>IF(F563&lt;&gt;"",1+MAX($A$5:A562),"")</f>
        <v>324</v>
      </c>
      <c r="B563" s="91"/>
      <c r="C563" s="38" t="s">
        <v>431</v>
      </c>
      <c r="D563" s="55">
        <v>60</v>
      </c>
      <c r="E563" s="56">
        <v>0.1</v>
      </c>
      <c r="F563" s="57">
        <f>(1+E563)*D563</f>
        <v>66</v>
      </c>
      <c r="G563" s="58" t="s">
        <v>4</v>
      </c>
      <c r="H563" s="35">
        <v>22.586000000000002</v>
      </c>
      <c r="I563" s="35">
        <f t="shared" si="470"/>
        <v>1490.6760000000002</v>
      </c>
      <c r="J563" s="43">
        <v>0.224</v>
      </c>
      <c r="K563" s="24">
        <f t="shared" si="471"/>
        <v>38</v>
      </c>
      <c r="L563" s="44">
        <f t="shared" si="472"/>
        <v>14.784000000000001</v>
      </c>
      <c r="M563" s="27">
        <f t="shared" si="473"/>
        <v>561.79200000000003</v>
      </c>
      <c r="N563" s="27">
        <f t="shared" si="474"/>
        <v>2052.4680000000003</v>
      </c>
      <c r="O563" s="76"/>
      <c r="P563" s="59"/>
      <c r="Q563" s="59"/>
      <c r="T563" s="61"/>
    </row>
    <row r="564" spans="1:20" s="60" customFormat="1" x14ac:dyDescent="0.3">
      <c r="A564" s="45">
        <f>IF(F564&lt;&gt;"",1+MAX($A$5:A563),"")</f>
        <v>325</v>
      </c>
      <c r="B564" s="91"/>
      <c r="C564" s="38" t="s">
        <v>430</v>
      </c>
      <c r="D564" s="55">
        <v>5</v>
      </c>
      <c r="E564" s="56">
        <v>0.1</v>
      </c>
      <c r="F564" s="57">
        <f>(1+E564)*D564</f>
        <v>5.5</v>
      </c>
      <c r="G564" s="58" t="s">
        <v>4</v>
      </c>
      <c r="H564" s="35">
        <v>17.277600000000003</v>
      </c>
      <c r="I564" s="35">
        <f t="shared" si="470"/>
        <v>95.026800000000023</v>
      </c>
      <c r="J564" s="43">
        <v>0.2</v>
      </c>
      <c r="K564" s="24">
        <f t="shared" si="471"/>
        <v>38</v>
      </c>
      <c r="L564" s="44">
        <f t="shared" si="472"/>
        <v>1.1000000000000001</v>
      </c>
      <c r="M564" s="27">
        <f t="shared" si="473"/>
        <v>41.800000000000004</v>
      </c>
      <c r="N564" s="27">
        <f t="shared" si="474"/>
        <v>136.82680000000002</v>
      </c>
      <c r="O564" s="76"/>
      <c r="P564" s="59"/>
      <c r="Q564" s="59"/>
      <c r="T564" s="61"/>
    </row>
    <row r="565" spans="1:20" s="60" customFormat="1" x14ac:dyDescent="0.3">
      <c r="A565" s="45" t="str">
        <f>IF(F565&lt;&gt;"",1+MAX($A$5:A564),"")</f>
        <v/>
      </c>
      <c r="B565" s="91"/>
      <c r="C565" s="38"/>
      <c r="D565" s="55"/>
      <c r="E565" s="56"/>
      <c r="F565" s="57"/>
      <c r="G565" s="58"/>
      <c r="H565" s="35"/>
      <c r="I565" s="35"/>
      <c r="J565" s="43"/>
      <c r="K565" s="24"/>
      <c r="L565" s="44"/>
      <c r="M565" s="27"/>
      <c r="N565" s="27"/>
      <c r="O565" s="76"/>
      <c r="P565" s="59"/>
      <c r="Q565" s="59"/>
      <c r="T565" s="61"/>
    </row>
    <row r="566" spans="1:20" s="60" customFormat="1" x14ac:dyDescent="0.3">
      <c r="A566" s="45" t="str">
        <f>IF(F566&lt;&gt;"",1+MAX($A$5:A565),"")</f>
        <v/>
      </c>
      <c r="B566" s="91"/>
      <c r="C566" s="86" t="s">
        <v>429</v>
      </c>
      <c r="D566" s="55"/>
      <c r="E566" s="56"/>
      <c r="F566" s="57"/>
      <c r="G566" s="58"/>
      <c r="H566" s="35"/>
      <c r="I566" s="35"/>
      <c r="J566" s="43"/>
      <c r="K566" s="24"/>
      <c r="L566" s="44"/>
      <c r="M566" s="27"/>
      <c r="N566" s="27"/>
      <c r="O566" s="76"/>
      <c r="P566" s="59"/>
      <c r="Q566" s="59"/>
      <c r="T566" s="61"/>
    </row>
    <row r="567" spans="1:20" s="60" customFormat="1" x14ac:dyDescent="0.3">
      <c r="A567" s="45">
        <f>IF(F567&lt;&gt;"",1+MAX($A$5:A566),"")</f>
        <v>326</v>
      </c>
      <c r="B567" s="91"/>
      <c r="C567" s="38" t="s">
        <v>428</v>
      </c>
      <c r="D567" s="55">
        <v>20</v>
      </c>
      <c r="E567" s="56">
        <v>0.1</v>
      </c>
      <c r="F567" s="57">
        <f>(1+E567)*D567</f>
        <v>22</v>
      </c>
      <c r="G567" s="58" t="s">
        <v>4</v>
      </c>
      <c r="H567" s="35">
        <v>6.992</v>
      </c>
      <c r="I567" s="35">
        <f t="shared" ref="I567:I570" si="475">H567*F567</f>
        <v>153.82400000000001</v>
      </c>
      <c r="J567" s="43">
        <v>0.02</v>
      </c>
      <c r="K567" s="24">
        <f t="shared" ref="K567:K570" si="476">$N$517</f>
        <v>38</v>
      </c>
      <c r="L567" s="44">
        <f t="shared" ref="L567:L570" si="477">J567*F567</f>
        <v>0.44</v>
      </c>
      <c r="M567" s="27">
        <f t="shared" ref="M567:M570" si="478">L567*K567</f>
        <v>16.72</v>
      </c>
      <c r="N567" s="27">
        <f t="shared" ref="N567:N570" si="479">M567+I567</f>
        <v>170.54400000000001</v>
      </c>
      <c r="O567" s="76"/>
      <c r="P567" s="59"/>
      <c r="Q567" s="59"/>
      <c r="T567" s="61"/>
    </row>
    <row r="568" spans="1:20" s="60" customFormat="1" x14ac:dyDescent="0.3">
      <c r="A568" s="45">
        <f>IF(F568&lt;&gt;"",1+MAX($A$5:A567),"")</f>
        <v>327</v>
      </c>
      <c r="B568" s="91"/>
      <c r="C568" s="38" t="s">
        <v>427</v>
      </c>
      <c r="D568" s="55">
        <v>1</v>
      </c>
      <c r="E568" s="56">
        <v>0</v>
      </c>
      <c r="F568" s="57">
        <f>(1+E568)*D568</f>
        <v>1</v>
      </c>
      <c r="G568" s="58" t="s">
        <v>3</v>
      </c>
      <c r="H568" s="35">
        <v>38.64</v>
      </c>
      <c r="I568" s="35">
        <f t="shared" si="475"/>
        <v>38.64</v>
      </c>
      <c r="J568" s="43">
        <v>0.4</v>
      </c>
      <c r="K568" s="24">
        <f t="shared" si="476"/>
        <v>38</v>
      </c>
      <c r="L568" s="44">
        <f t="shared" si="477"/>
        <v>0.4</v>
      </c>
      <c r="M568" s="27">
        <f t="shared" si="478"/>
        <v>15.200000000000001</v>
      </c>
      <c r="N568" s="27">
        <f t="shared" si="479"/>
        <v>53.84</v>
      </c>
      <c r="O568" s="76"/>
      <c r="P568" s="59"/>
      <c r="Q568" s="59"/>
      <c r="T568" s="61"/>
    </row>
    <row r="569" spans="1:20" s="60" customFormat="1" x14ac:dyDescent="0.3">
      <c r="A569" s="45">
        <f>IF(F569&lt;&gt;"",1+MAX($A$5:A568),"")</f>
        <v>328</v>
      </c>
      <c r="B569" s="91"/>
      <c r="C569" s="38" t="s">
        <v>426</v>
      </c>
      <c r="D569" s="55">
        <v>1</v>
      </c>
      <c r="E569" s="56">
        <v>0</v>
      </c>
      <c r="F569" s="57">
        <f>(1+E569)*D569</f>
        <v>1</v>
      </c>
      <c r="G569" s="58" t="s">
        <v>3</v>
      </c>
      <c r="H569" s="35">
        <v>35.328000000000003</v>
      </c>
      <c r="I569" s="35">
        <f t="shared" si="475"/>
        <v>35.328000000000003</v>
      </c>
      <c r="J569" s="43">
        <v>0.54</v>
      </c>
      <c r="K569" s="24">
        <f t="shared" si="476"/>
        <v>38</v>
      </c>
      <c r="L569" s="44">
        <f t="shared" si="477"/>
        <v>0.54</v>
      </c>
      <c r="M569" s="27">
        <f t="shared" si="478"/>
        <v>20.520000000000003</v>
      </c>
      <c r="N569" s="27">
        <f t="shared" si="479"/>
        <v>55.848000000000006</v>
      </c>
      <c r="O569" s="76"/>
      <c r="P569" s="59"/>
      <c r="Q569" s="59"/>
      <c r="T569" s="61"/>
    </row>
    <row r="570" spans="1:20" s="60" customFormat="1" x14ac:dyDescent="0.3">
      <c r="A570" s="45">
        <f>IF(F570&lt;&gt;"",1+MAX($A$5:A569),"")</f>
        <v>329</v>
      </c>
      <c r="B570" s="91"/>
      <c r="C570" s="38" t="s">
        <v>425</v>
      </c>
      <c r="D570" s="55">
        <v>1</v>
      </c>
      <c r="E570" s="56">
        <v>0</v>
      </c>
      <c r="F570" s="57">
        <f>(1+E570)*D570</f>
        <v>1</v>
      </c>
      <c r="G570" s="58" t="s">
        <v>3</v>
      </c>
      <c r="H570" s="35">
        <v>110.4</v>
      </c>
      <c r="I570" s="35">
        <f t="shared" si="475"/>
        <v>110.4</v>
      </c>
      <c r="J570" s="43">
        <v>0.87</v>
      </c>
      <c r="K570" s="24">
        <f t="shared" si="476"/>
        <v>38</v>
      </c>
      <c r="L570" s="44">
        <f t="shared" si="477"/>
        <v>0.87</v>
      </c>
      <c r="M570" s="27">
        <f t="shared" si="478"/>
        <v>33.06</v>
      </c>
      <c r="N570" s="27">
        <f t="shared" si="479"/>
        <v>143.46</v>
      </c>
      <c r="O570" s="76"/>
      <c r="P570" s="59"/>
      <c r="Q570" s="59"/>
      <c r="T570" s="61"/>
    </row>
    <row r="571" spans="1:20" s="60" customFormat="1" x14ac:dyDescent="0.3">
      <c r="A571" s="45" t="str">
        <f>IF(F571&lt;&gt;"",1+MAX($A$5:A570),"")</f>
        <v/>
      </c>
      <c r="B571" s="91"/>
      <c r="C571" s="38"/>
      <c r="D571" s="55"/>
      <c r="E571" s="56"/>
      <c r="F571" s="57"/>
      <c r="G571" s="58"/>
      <c r="H571" s="35"/>
      <c r="I571" s="35"/>
      <c r="J571" s="43"/>
      <c r="K571" s="24"/>
      <c r="L571" s="44"/>
      <c r="M571" s="27"/>
      <c r="N571" s="27"/>
      <c r="O571" s="76"/>
      <c r="P571" s="59"/>
      <c r="Q571" s="59"/>
      <c r="T571" s="61"/>
    </row>
    <row r="572" spans="1:20" s="60" customFormat="1" x14ac:dyDescent="0.3">
      <c r="A572" s="45" t="str">
        <f>IF(F572&lt;&gt;"",1+MAX($A$5:A571),"")</f>
        <v/>
      </c>
      <c r="B572" s="91"/>
      <c r="C572" s="86" t="s">
        <v>44</v>
      </c>
      <c r="D572" s="55"/>
      <c r="E572" s="56"/>
      <c r="F572" s="57"/>
      <c r="G572" s="58"/>
      <c r="H572" s="35"/>
      <c r="I572" s="35"/>
      <c r="J572" s="43"/>
      <c r="K572" s="24"/>
      <c r="L572" s="44"/>
      <c r="M572" s="27"/>
      <c r="N572" s="27"/>
      <c r="O572" s="76"/>
      <c r="P572" s="59"/>
      <c r="Q572" s="59"/>
      <c r="T572" s="61"/>
    </row>
    <row r="573" spans="1:20" s="60" customFormat="1" x14ac:dyDescent="0.3">
      <c r="A573" s="45">
        <f>IF(F573&lt;&gt;"",1+MAX($A$5:A572),"")</f>
        <v>330</v>
      </c>
      <c r="B573" s="91"/>
      <c r="C573" s="38" t="s">
        <v>32</v>
      </c>
      <c r="D573" s="55">
        <v>33</v>
      </c>
      <c r="E573" s="56">
        <v>0</v>
      </c>
      <c r="F573" s="57">
        <f>(1+E573)*D573</f>
        <v>33</v>
      </c>
      <c r="G573" s="58" t="s">
        <v>3</v>
      </c>
      <c r="H573" s="35">
        <v>8.1788000000000007</v>
      </c>
      <c r="I573" s="35">
        <f t="shared" ref="I573:I575" si="480">H573*F573</f>
        <v>269.90040000000005</v>
      </c>
      <c r="J573" s="43">
        <v>0.54</v>
      </c>
      <c r="K573" s="24">
        <f t="shared" ref="K573:K575" si="481">$N$517</f>
        <v>38</v>
      </c>
      <c r="L573" s="44">
        <f t="shared" ref="L573:L575" si="482">J573*F573</f>
        <v>17.82</v>
      </c>
      <c r="M573" s="27">
        <f t="shared" ref="M573:M575" si="483">L573*K573</f>
        <v>677.16</v>
      </c>
      <c r="N573" s="27">
        <f t="shared" ref="N573:N575" si="484">M573+I573</f>
        <v>947.06040000000007</v>
      </c>
      <c r="O573" s="76"/>
      <c r="P573" s="59"/>
      <c r="Q573" s="59"/>
      <c r="T573" s="61"/>
    </row>
    <row r="574" spans="1:20" s="60" customFormat="1" x14ac:dyDescent="0.3">
      <c r="A574" s="45">
        <f>IF(F574&lt;&gt;"",1+MAX($A$5:A573),"")</f>
        <v>331</v>
      </c>
      <c r="B574" s="91"/>
      <c r="C574" s="38" t="s">
        <v>424</v>
      </c>
      <c r="D574" s="55">
        <v>5</v>
      </c>
      <c r="E574" s="56">
        <v>0</v>
      </c>
      <c r="F574" s="57">
        <f>(1+E574)*D574</f>
        <v>5</v>
      </c>
      <c r="G574" s="58" t="s">
        <v>3</v>
      </c>
      <c r="H574" s="35">
        <v>12.6592</v>
      </c>
      <c r="I574" s="35">
        <f t="shared" si="480"/>
        <v>63.295999999999999</v>
      </c>
      <c r="J574" s="43">
        <v>0.54</v>
      </c>
      <c r="K574" s="24">
        <f t="shared" si="481"/>
        <v>38</v>
      </c>
      <c r="L574" s="44">
        <f t="shared" si="482"/>
        <v>2.7</v>
      </c>
      <c r="M574" s="27">
        <f t="shared" si="483"/>
        <v>102.60000000000001</v>
      </c>
      <c r="N574" s="27">
        <f t="shared" si="484"/>
        <v>165.89600000000002</v>
      </c>
      <c r="O574" s="76"/>
      <c r="P574" s="59"/>
      <c r="Q574" s="59"/>
      <c r="T574" s="61"/>
    </row>
    <row r="575" spans="1:20" s="60" customFormat="1" x14ac:dyDescent="0.3">
      <c r="A575" s="45">
        <f>IF(F575&lt;&gt;"",1+MAX($A$5:A574),"")</f>
        <v>332</v>
      </c>
      <c r="B575" s="91"/>
      <c r="C575" s="38" t="s">
        <v>423</v>
      </c>
      <c r="D575" s="55">
        <v>2</v>
      </c>
      <c r="E575" s="56">
        <v>0</v>
      </c>
      <c r="F575" s="57">
        <f>(1+E575)*D575</f>
        <v>2</v>
      </c>
      <c r="G575" s="58" t="s">
        <v>3</v>
      </c>
      <c r="H575" s="35">
        <v>15.364000000000001</v>
      </c>
      <c r="I575" s="35">
        <f t="shared" si="480"/>
        <v>30.728000000000002</v>
      </c>
      <c r="J575" s="43">
        <v>0.6</v>
      </c>
      <c r="K575" s="24">
        <f t="shared" si="481"/>
        <v>38</v>
      </c>
      <c r="L575" s="44">
        <f t="shared" si="482"/>
        <v>1.2</v>
      </c>
      <c r="M575" s="27">
        <f t="shared" si="483"/>
        <v>45.6</v>
      </c>
      <c r="N575" s="27">
        <f t="shared" si="484"/>
        <v>76.328000000000003</v>
      </c>
      <c r="O575" s="76"/>
      <c r="P575" s="59"/>
      <c r="Q575" s="59"/>
      <c r="T575" s="61"/>
    </row>
    <row r="576" spans="1:20" s="60" customFormat="1" x14ac:dyDescent="0.3">
      <c r="A576" s="45" t="str">
        <f>IF(F576&lt;&gt;"",1+MAX($A$5:A575),"")</f>
        <v/>
      </c>
      <c r="B576" s="91"/>
      <c r="C576" s="38"/>
      <c r="D576" s="55"/>
      <c r="E576" s="56"/>
      <c r="F576" s="57"/>
      <c r="G576" s="58"/>
      <c r="H576" s="35"/>
      <c r="I576" s="35"/>
      <c r="J576" s="43"/>
      <c r="K576" s="24"/>
      <c r="L576" s="44"/>
      <c r="M576" s="27"/>
      <c r="N576" s="27"/>
      <c r="O576" s="76"/>
      <c r="P576" s="59"/>
      <c r="Q576" s="59"/>
      <c r="T576" s="61"/>
    </row>
    <row r="577" spans="1:20" s="60" customFormat="1" x14ac:dyDescent="0.3">
      <c r="A577" s="45" t="str">
        <f>IF(F577&lt;&gt;"",1+MAX($A$5:A576),"")</f>
        <v/>
      </c>
      <c r="B577" s="91"/>
      <c r="C577" s="86" t="s">
        <v>422</v>
      </c>
      <c r="D577" s="55"/>
      <c r="E577" s="56"/>
      <c r="F577" s="57"/>
      <c r="G577" s="58"/>
      <c r="H577" s="35"/>
      <c r="I577" s="35"/>
      <c r="J577" s="43"/>
      <c r="K577" s="24"/>
      <c r="L577" s="44"/>
      <c r="M577" s="27"/>
      <c r="N577" s="27"/>
      <c r="O577" s="76"/>
      <c r="P577" s="59"/>
      <c r="Q577" s="59"/>
      <c r="T577" s="61"/>
    </row>
    <row r="578" spans="1:20" s="60" customFormat="1" x14ac:dyDescent="0.3">
      <c r="A578" s="45">
        <f>IF(F578&lt;&gt;"",1+MAX($A$5:A577),"")</f>
        <v>333</v>
      </c>
      <c r="B578" s="91"/>
      <c r="C578" s="38" t="s">
        <v>421</v>
      </c>
      <c r="D578" s="55">
        <v>24</v>
      </c>
      <c r="E578" s="56">
        <v>0</v>
      </c>
      <c r="F578" s="57">
        <f>(1+E578)*D578</f>
        <v>24</v>
      </c>
      <c r="G578" s="58" t="s">
        <v>3</v>
      </c>
      <c r="H578" s="35">
        <v>114.54</v>
      </c>
      <c r="I578" s="35">
        <f t="shared" ref="I578:I584" si="485">H578*F578</f>
        <v>2748.96</v>
      </c>
      <c r="J578" s="43">
        <v>1.6</v>
      </c>
      <c r="K578" s="24">
        <f t="shared" ref="K578:K584" si="486">$N$517</f>
        <v>38</v>
      </c>
      <c r="L578" s="44">
        <f t="shared" ref="L578:L584" si="487">J578*F578</f>
        <v>38.400000000000006</v>
      </c>
      <c r="M578" s="27">
        <f t="shared" ref="M578:M584" si="488">L578*K578</f>
        <v>1459.2000000000003</v>
      </c>
      <c r="N578" s="27">
        <f t="shared" ref="N578:N584" si="489">M578+I578</f>
        <v>4208.16</v>
      </c>
      <c r="O578" s="76"/>
      <c r="P578" s="59"/>
      <c r="Q578" s="59"/>
      <c r="T578" s="61"/>
    </row>
    <row r="579" spans="1:20" s="60" customFormat="1" x14ac:dyDescent="0.3">
      <c r="A579" s="45">
        <f>IF(F579&lt;&gt;"",1+MAX($A$5:A578),"")</f>
        <v>334</v>
      </c>
      <c r="B579" s="91"/>
      <c r="C579" s="38" t="s">
        <v>91</v>
      </c>
      <c r="D579" s="55">
        <v>30</v>
      </c>
      <c r="E579" s="56">
        <v>0</v>
      </c>
      <c r="F579" s="57">
        <f>(1+E579)*D579</f>
        <v>30</v>
      </c>
      <c r="G579" s="58" t="s">
        <v>3</v>
      </c>
      <c r="H579" s="35">
        <v>133.4</v>
      </c>
      <c r="I579" s="35">
        <f t="shared" si="485"/>
        <v>4002</v>
      </c>
      <c r="J579" s="43">
        <v>1.837</v>
      </c>
      <c r="K579" s="24">
        <f t="shared" si="486"/>
        <v>38</v>
      </c>
      <c r="L579" s="44">
        <f t="shared" si="487"/>
        <v>55.11</v>
      </c>
      <c r="M579" s="27">
        <f t="shared" si="488"/>
        <v>2094.1799999999998</v>
      </c>
      <c r="N579" s="27">
        <f t="shared" si="489"/>
        <v>6096.18</v>
      </c>
      <c r="O579" s="76"/>
      <c r="P579" s="59"/>
      <c r="Q579" s="59"/>
      <c r="T579" s="61"/>
    </row>
    <row r="580" spans="1:20" s="60" customFormat="1" x14ac:dyDescent="0.3">
      <c r="A580" s="45">
        <f>IF(F580&lt;&gt;"",1+MAX($A$5:A579),"")</f>
        <v>335</v>
      </c>
      <c r="B580" s="91"/>
      <c r="C580" s="38" t="s">
        <v>420</v>
      </c>
      <c r="D580" s="55">
        <v>9</v>
      </c>
      <c r="E580" s="56">
        <v>0</v>
      </c>
      <c r="F580" s="57">
        <f>(1+E580)*D580</f>
        <v>9</v>
      </c>
      <c r="G580" s="58" t="s">
        <v>3</v>
      </c>
      <c r="H580" s="35">
        <v>133.4</v>
      </c>
      <c r="I580" s="35">
        <f t="shared" si="485"/>
        <v>1200.6000000000001</v>
      </c>
      <c r="J580" s="43">
        <v>1.837</v>
      </c>
      <c r="K580" s="24">
        <f t="shared" si="486"/>
        <v>38</v>
      </c>
      <c r="L580" s="44">
        <f t="shared" si="487"/>
        <v>16.533000000000001</v>
      </c>
      <c r="M580" s="27">
        <f t="shared" si="488"/>
        <v>628.25400000000002</v>
      </c>
      <c r="N580" s="27">
        <f t="shared" si="489"/>
        <v>1828.8540000000003</v>
      </c>
      <c r="O580" s="76"/>
      <c r="P580" s="59"/>
      <c r="Q580" s="59"/>
      <c r="T580" s="61"/>
    </row>
    <row r="581" spans="1:20" s="60" customFormat="1" x14ac:dyDescent="0.3">
      <c r="A581" s="45">
        <f>IF(F581&lt;&gt;"",1+MAX($A$5:A580),"")</f>
        <v>336</v>
      </c>
      <c r="B581" s="91"/>
      <c r="C581" s="38" t="s">
        <v>92</v>
      </c>
      <c r="D581" s="55">
        <v>4</v>
      </c>
      <c r="E581" s="56">
        <v>0</v>
      </c>
      <c r="F581" s="57">
        <f>(1+E581)*D581</f>
        <v>4</v>
      </c>
      <c r="G581" s="58" t="s">
        <v>3</v>
      </c>
      <c r="H581" s="35">
        <v>312.8</v>
      </c>
      <c r="I581" s="35">
        <f t="shared" si="485"/>
        <v>1251.2</v>
      </c>
      <c r="J581" s="43">
        <v>2</v>
      </c>
      <c r="K581" s="24">
        <f t="shared" si="486"/>
        <v>38</v>
      </c>
      <c r="L581" s="44">
        <f t="shared" si="487"/>
        <v>8</v>
      </c>
      <c r="M581" s="27">
        <f t="shared" si="488"/>
        <v>304</v>
      </c>
      <c r="N581" s="27">
        <f t="shared" si="489"/>
        <v>1555.2</v>
      </c>
      <c r="O581" s="76"/>
      <c r="P581" s="59"/>
      <c r="Q581" s="59"/>
      <c r="T581" s="61"/>
    </row>
    <row r="582" spans="1:20" s="60" customFormat="1" x14ac:dyDescent="0.3">
      <c r="A582" s="45">
        <f>IF(F582&lt;&gt;"",1+MAX($A$5:A581),"")</f>
        <v>337</v>
      </c>
      <c r="B582" s="91"/>
      <c r="C582" s="38" t="s">
        <v>419</v>
      </c>
      <c r="D582" s="55">
        <v>3</v>
      </c>
      <c r="E582" s="56">
        <v>0</v>
      </c>
      <c r="F582" s="57">
        <f>(1+E582)*D582</f>
        <v>3</v>
      </c>
      <c r="G582" s="58" t="s">
        <v>3</v>
      </c>
      <c r="H582" s="35">
        <v>224.48000000000002</v>
      </c>
      <c r="I582" s="35">
        <f t="shared" si="485"/>
        <v>673.44</v>
      </c>
      <c r="J582" s="43">
        <v>1.6779999999999999</v>
      </c>
      <c r="K582" s="24">
        <f t="shared" si="486"/>
        <v>38</v>
      </c>
      <c r="L582" s="44">
        <f t="shared" si="487"/>
        <v>5.0339999999999998</v>
      </c>
      <c r="M582" s="27">
        <f t="shared" si="488"/>
        <v>191.292</v>
      </c>
      <c r="N582" s="27">
        <f t="shared" si="489"/>
        <v>864.73200000000008</v>
      </c>
      <c r="O582" s="76"/>
      <c r="P582" s="59"/>
      <c r="Q582" s="59"/>
      <c r="T582" s="61"/>
    </row>
    <row r="583" spans="1:20" s="60" customFormat="1" x14ac:dyDescent="0.3">
      <c r="A583" s="45">
        <f>IF(F583&lt;&gt;"",1+MAX($A$5:A582),"")</f>
        <v>338</v>
      </c>
      <c r="B583" s="91"/>
      <c r="C583" s="38" t="s">
        <v>418</v>
      </c>
      <c r="D583" s="55">
        <v>6</v>
      </c>
      <c r="E583" s="56">
        <v>0</v>
      </c>
      <c r="F583" s="57">
        <f>(1+E583)*D583</f>
        <v>6</v>
      </c>
      <c r="G583" s="58" t="s">
        <v>3</v>
      </c>
      <c r="H583" s="35">
        <v>153.64000000000001</v>
      </c>
      <c r="I583" s="35">
        <f t="shared" si="485"/>
        <v>921.84000000000015</v>
      </c>
      <c r="J583" s="43">
        <v>1</v>
      </c>
      <c r="K583" s="24">
        <f t="shared" si="486"/>
        <v>38</v>
      </c>
      <c r="L583" s="44">
        <f t="shared" si="487"/>
        <v>6</v>
      </c>
      <c r="M583" s="27">
        <f t="shared" si="488"/>
        <v>228</v>
      </c>
      <c r="N583" s="27">
        <f t="shared" si="489"/>
        <v>1149.8400000000001</v>
      </c>
      <c r="O583" s="76"/>
      <c r="P583" s="59"/>
      <c r="Q583" s="59"/>
      <c r="T583" s="61"/>
    </row>
    <row r="584" spans="1:20" s="60" customFormat="1" x14ac:dyDescent="0.3">
      <c r="A584" s="45">
        <f>IF(F584&lt;&gt;"",1+MAX($A$5:A583),"")</f>
        <v>339</v>
      </c>
      <c r="B584" s="91"/>
      <c r="C584" s="38" t="s">
        <v>417</v>
      </c>
      <c r="D584" s="55">
        <v>2</v>
      </c>
      <c r="E584" s="56">
        <v>0</v>
      </c>
      <c r="F584" s="57">
        <f>(1+E584)*D584</f>
        <v>2</v>
      </c>
      <c r="G584" s="58" t="s">
        <v>3</v>
      </c>
      <c r="H584" s="35">
        <v>294.40000000000003</v>
      </c>
      <c r="I584" s="35">
        <f t="shared" si="485"/>
        <v>588.80000000000007</v>
      </c>
      <c r="J584" s="43">
        <v>2</v>
      </c>
      <c r="K584" s="24">
        <f t="shared" si="486"/>
        <v>38</v>
      </c>
      <c r="L584" s="44">
        <f t="shared" si="487"/>
        <v>4</v>
      </c>
      <c r="M584" s="27">
        <f t="shared" si="488"/>
        <v>152</v>
      </c>
      <c r="N584" s="27">
        <f t="shared" si="489"/>
        <v>740.80000000000007</v>
      </c>
      <c r="O584" s="76"/>
      <c r="P584" s="59"/>
      <c r="Q584" s="59"/>
      <c r="T584" s="61"/>
    </row>
    <row r="585" spans="1:20" s="60" customFormat="1" x14ac:dyDescent="0.3">
      <c r="A585" s="45" t="str">
        <f>IF(F585&lt;&gt;"",1+MAX($A$5:A584),"")</f>
        <v/>
      </c>
      <c r="B585" s="91"/>
      <c r="C585" s="38"/>
      <c r="D585" s="55"/>
      <c r="E585" s="56"/>
      <c r="F585" s="57"/>
      <c r="G585" s="58"/>
      <c r="H585" s="35"/>
      <c r="I585" s="35"/>
      <c r="J585" s="43"/>
      <c r="K585" s="24"/>
      <c r="L585" s="44"/>
      <c r="M585" s="27"/>
      <c r="N585" s="27"/>
      <c r="O585" s="76"/>
      <c r="P585" s="59"/>
      <c r="Q585" s="59"/>
      <c r="T585" s="61"/>
    </row>
    <row r="586" spans="1:20" s="60" customFormat="1" x14ac:dyDescent="0.3">
      <c r="A586" s="45" t="str">
        <f>IF(F586&lt;&gt;"",1+MAX($A$5:A585),"")</f>
        <v/>
      </c>
      <c r="B586" s="91"/>
      <c r="C586" s="86" t="s">
        <v>83</v>
      </c>
      <c r="D586" s="55"/>
      <c r="E586" s="56"/>
      <c r="F586" s="57"/>
      <c r="G586" s="58"/>
      <c r="H586" s="35"/>
      <c r="I586" s="35"/>
      <c r="J586" s="43"/>
      <c r="K586" s="24"/>
      <c r="L586" s="44"/>
      <c r="M586" s="27"/>
      <c r="N586" s="27"/>
      <c r="O586" s="76"/>
      <c r="P586" s="59"/>
      <c r="Q586" s="59"/>
      <c r="T586" s="61"/>
    </row>
    <row r="587" spans="1:20" s="60" customFormat="1" x14ac:dyDescent="0.3">
      <c r="A587" s="45">
        <f>IF(F587&lt;&gt;"",1+MAX($A$5:A586),"")</f>
        <v>340</v>
      </c>
      <c r="B587" s="91"/>
      <c r="C587" s="38" t="s">
        <v>416</v>
      </c>
      <c r="D587" s="55">
        <v>1</v>
      </c>
      <c r="E587" s="56">
        <v>0</v>
      </c>
      <c r="F587" s="57">
        <f>(1+E587)*D587</f>
        <v>1</v>
      </c>
      <c r="G587" s="58" t="s">
        <v>3</v>
      </c>
      <c r="H587" s="35">
        <v>61.64</v>
      </c>
      <c r="I587" s="35">
        <f t="shared" ref="I587:I588" si="490">H587*F587</f>
        <v>61.64</v>
      </c>
      <c r="J587" s="43">
        <v>0.67</v>
      </c>
      <c r="K587" s="24">
        <f t="shared" ref="K587:K588" si="491">$N$517</f>
        <v>38</v>
      </c>
      <c r="L587" s="44">
        <f t="shared" ref="L587:L588" si="492">J587*F587</f>
        <v>0.67</v>
      </c>
      <c r="M587" s="27">
        <f t="shared" ref="M587:M588" si="493">L587*K587</f>
        <v>25.46</v>
      </c>
      <c r="N587" s="27">
        <f t="shared" ref="N587:N588" si="494">M587+I587</f>
        <v>87.1</v>
      </c>
      <c r="O587" s="76"/>
      <c r="P587" s="59"/>
      <c r="Q587" s="59"/>
      <c r="T587" s="61"/>
    </row>
    <row r="588" spans="1:20" s="60" customFormat="1" x14ac:dyDescent="0.3">
      <c r="A588" s="45">
        <f>IF(F588&lt;&gt;"",1+MAX($A$5:A587),"")</f>
        <v>341</v>
      </c>
      <c r="B588" s="91"/>
      <c r="C588" s="38" t="s">
        <v>90</v>
      </c>
      <c r="D588" s="55">
        <v>37</v>
      </c>
      <c r="E588" s="56">
        <v>0</v>
      </c>
      <c r="F588" s="57">
        <f>(1+E588)*D588</f>
        <v>37</v>
      </c>
      <c r="G588" s="58" t="s">
        <v>3</v>
      </c>
      <c r="H588" s="35">
        <v>20.608000000000001</v>
      </c>
      <c r="I588" s="35">
        <f t="shared" si="490"/>
        <v>762.49599999999998</v>
      </c>
      <c r="J588" s="43">
        <v>0.8</v>
      </c>
      <c r="K588" s="24">
        <f t="shared" si="491"/>
        <v>38</v>
      </c>
      <c r="L588" s="44">
        <f t="shared" si="492"/>
        <v>29.6</v>
      </c>
      <c r="M588" s="27">
        <f t="shared" si="493"/>
        <v>1124.8</v>
      </c>
      <c r="N588" s="27">
        <f t="shared" si="494"/>
        <v>1887.2959999999998</v>
      </c>
      <c r="O588" s="76"/>
      <c r="P588" s="59"/>
      <c r="Q588" s="59"/>
      <c r="T588" s="61"/>
    </row>
    <row r="589" spans="1:20" s="60" customFormat="1" x14ac:dyDescent="0.3">
      <c r="A589" s="45" t="str">
        <f>IF(F589&lt;&gt;"",1+MAX($A$5:A588),"")</f>
        <v/>
      </c>
      <c r="B589" s="91"/>
      <c r="C589" s="38"/>
      <c r="D589" s="55"/>
      <c r="E589" s="56"/>
      <c r="F589" s="57"/>
      <c r="G589" s="58"/>
      <c r="H589" s="35"/>
      <c r="I589" s="35"/>
      <c r="J589" s="43"/>
      <c r="K589" s="24"/>
      <c r="L589" s="44"/>
      <c r="M589" s="27"/>
      <c r="N589" s="27"/>
      <c r="O589" s="76"/>
      <c r="P589" s="59"/>
      <c r="Q589" s="59"/>
      <c r="T589" s="61"/>
    </row>
    <row r="590" spans="1:20" s="60" customFormat="1" x14ac:dyDescent="0.3">
      <c r="A590" s="45" t="str">
        <f>IF(F590&lt;&gt;"",1+MAX($A$5:A589),"")</f>
        <v/>
      </c>
      <c r="B590" s="91"/>
      <c r="C590" s="86" t="s">
        <v>415</v>
      </c>
      <c r="D590" s="55"/>
      <c r="E590" s="56"/>
      <c r="F590" s="57"/>
      <c r="G590" s="58"/>
      <c r="H590" s="35"/>
      <c r="I590" s="35"/>
      <c r="J590" s="43"/>
      <c r="K590" s="24"/>
      <c r="L590" s="44"/>
      <c r="M590" s="27"/>
      <c r="N590" s="27"/>
      <c r="O590" s="76"/>
      <c r="P590" s="59"/>
      <c r="Q590" s="59"/>
      <c r="T590" s="61"/>
    </row>
    <row r="591" spans="1:20" s="60" customFormat="1" x14ac:dyDescent="0.3">
      <c r="A591" s="45">
        <f>IF(F591&lt;&gt;"",1+MAX($A$5:A590),"")</f>
        <v>342</v>
      </c>
      <c r="B591" s="91"/>
      <c r="C591" s="38" t="s">
        <v>414</v>
      </c>
      <c r="D591" s="55">
        <v>2</v>
      </c>
      <c r="E591" s="56">
        <v>0</v>
      </c>
      <c r="F591" s="57">
        <f>(1+E591)*D591</f>
        <v>2</v>
      </c>
      <c r="G591" s="58" t="s">
        <v>3</v>
      </c>
      <c r="H591" s="35">
        <v>448.04</v>
      </c>
      <c r="I591" s="35">
        <f t="shared" ref="I591:I592" si="495">H591*F591</f>
        <v>896.08</v>
      </c>
      <c r="J591" s="43">
        <v>2</v>
      </c>
      <c r="K591" s="24">
        <f t="shared" ref="K591:K592" si="496">$N$517</f>
        <v>38</v>
      </c>
      <c r="L591" s="44">
        <f t="shared" ref="L591:L592" si="497">J591*F591</f>
        <v>4</v>
      </c>
      <c r="M591" s="27">
        <f t="shared" ref="M591:M592" si="498">L591*K591</f>
        <v>152</v>
      </c>
      <c r="N591" s="27">
        <f t="shared" ref="N591:N592" si="499">M591+I591</f>
        <v>1048.08</v>
      </c>
      <c r="O591" s="76"/>
      <c r="P591" s="59"/>
      <c r="Q591" s="59"/>
      <c r="T591" s="61"/>
    </row>
    <row r="592" spans="1:20" s="60" customFormat="1" x14ac:dyDescent="0.3">
      <c r="A592" s="45">
        <f>IF(F592&lt;&gt;"",1+MAX($A$5:A591),"")</f>
        <v>343</v>
      </c>
      <c r="B592" s="91"/>
      <c r="C592" s="38" t="s">
        <v>413</v>
      </c>
      <c r="D592" s="55">
        <v>3</v>
      </c>
      <c r="E592" s="56">
        <v>0</v>
      </c>
      <c r="F592" s="57">
        <f>(1+E592)*D592</f>
        <v>3</v>
      </c>
      <c r="G592" s="58" t="s">
        <v>3</v>
      </c>
      <c r="H592" s="35">
        <v>114.08</v>
      </c>
      <c r="I592" s="35">
        <f t="shared" si="495"/>
        <v>342.24</v>
      </c>
      <c r="J592" s="43">
        <v>0.89800000000000002</v>
      </c>
      <c r="K592" s="24">
        <f t="shared" si="496"/>
        <v>38</v>
      </c>
      <c r="L592" s="44">
        <f t="shared" si="497"/>
        <v>2.694</v>
      </c>
      <c r="M592" s="27">
        <f t="shared" si="498"/>
        <v>102.372</v>
      </c>
      <c r="N592" s="27">
        <f t="shared" si="499"/>
        <v>444.61200000000002</v>
      </c>
      <c r="O592" s="76"/>
      <c r="P592" s="59"/>
      <c r="Q592" s="59"/>
      <c r="T592" s="61"/>
    </row>
    <row r="593" spans="1:20" s="60" customFormat="1" x14ac:dyDescent="0.3">
      <c r="A593" s="45" t="str">
        <f>IF(F593&lt;&gt;"",1+MAX($A$5:A592),"")</f>
        <v/>
      </c>
      <c r="B593" s="91"/>
      <c r="C593" s="38"/>
      <c r="D593" s="55"/>
      <c r="E593" s="56"/>
      <c r="F593" s="57"/>
      <c r="G593" s="58"/>
      <c r="H593" s="35"/>
      <c r="I593" s="35"/>
      <c r="J593" s="43"/>
      <c r="K593" s="24"/>
      <c r="L593" s="44"/>
      <c r="M593" s="27"/>
      <c r="N593" s="27"/>
      <c r="O593" s="76"/>
      <c r="P593" s="59"/>
      <c r="Q593" s="59"/>
      <c r="T593" s="61"/>
    </row>
    <row r="594" spans="1:20" s="60" customFormat="1" x14ac:dyDescent="0.3">
      <c r="A594" s="45" t="str">
        <f>IF(F594&lt;&gt;"",1+MAX($A$5:A593),"")</f>
        <v/>
      </c>
      <c r="B594" s="91"/>
      <c r="C594" s="86" t="s">
        <v>412</v>
      </c>
      <c r="D594" s="55"/>
      <c r="E594" s="56"/>
      <c r="F594" s="57"/>
      <c r="G594" s="58"/>
      <c r="H594" s="35"/>
      <c r="I594" s="35"/>
      <c r="J594" s="43"/>
      <c r="K594" s="24"/>
      <c r="L594" s="44"/>
      <c r="M594" s="27"/>
      <c r="N594" s="27"/>
      <c r="O594" s="76"/>
      <c r="P594" s="59"/>
      <c r="Q594" s="59"/>
      <c r="T594" s="61"/>
    </row>
    <row r="595" spans="1:20" s="60" customFormat="1" x14ac:dyDescent="0.3">
      <c r="A595" s="45">
        <f>IF(F595&lt;&gt;"",1+MAX($A$5:A594),"")</f>
        <v>344</v>
      </c>
      <c r="B595" s="91"/>
      <c r="C595" s="38" t="s">
        <v>411</v>
      </c>
      <c r="D595" s="55">
        <v>1</v>
      </c>
      <c r="E595" s="56">
        <v>0</v>
      </c>
      <c r="F595" s="57">
        <f>(1+E595)*D595</f>
        <v>1</v>
      </c>
      <c r="G595" s="58" t="s">
        <v>3</v>
      </c>
      <c r="H595" s="35">
        <v>2069.08</v>
      </c>
      <c r="I595" s="35">
        <f t="shared" ref="I595:I600" si="500">H595*F595</f>
        <v>2069.08</v>
      </c>
      <c r="J595" s="43">
        <v>3.8</v>
      </c>
      <c r="K595" s="24">
        <f t="shared" ref="K595:K600" si="501">$N$517</f>
        <v>38</v>
      </c>
      <c r="L595" s="44">
        <f t="shared" ref="L595:L600" si="502">J595*F595</f>
        <v>3.8</v>
      </c>
      <c r="M595" s="27">
        <f t="shared" ref="M595:M600" si="503">L595*K595</f>
        <v>144.4</v>
      </c>
      <c r="N595" s="27">
        <f t="shared" ref="N595:N600" si="504">M595+I595</f>
        <v>2213.48</v>
      </c>
      <c r="O595" s="76"/>
      <c r="P595" s="59"/>
      <c r="Q595" s="59"/>
      <c r="T595" s="61"/>
    </row>
    <row r="596" spans="1:20" s="60" customFormat="1" x14ac:dyDescent="0.3">
      <c r="A596" s="45">
        <f>IF(F596&lt;&gt;"",1+MAX($A$5:A595),"")</f>
        <v>345</v>
      </c>
      <c r="B596" s="91"/>
      <c r="C596" s="93" t="s">
        <v>410</v>
      </c>
      <c r="D596" s="55">
        <v>27</v>
      </c>
      <c r="E596" s="56">
        <v>0</v>
      </c>
      <c r="F596" s="57">
        <f>(1+E596)*D596</f>
        <v>27</v>
      </c>
      <c r="G596" s="58" t="s">
        <v>3</v>
      </c>
      <c r="H596" s="35"/>
      <c r="I596" s="35"/>
      <c r="J596" s="43"/>
      <c r="K596" s="24"/>
      <c r="L596" s="44"/>
      <c r="M596" s="27"/>
      <c r="N596" s="27"/>
      <c r="O596" s="76"/>
      <c r="P596" s="59"/>
      <c r="Q596" s="59"/>
      <c r="T596" s="61"/>
    </row>
    <row r="597" spans="1:20" s="60" customFormat="1" x14ac:dyDescent="0.3">
      <c r="A597" s="45">
        <f>IF(F597&lt;&gt;"",1+MAX($A$5:A596),"")</f>
        <v>346</v>
      </c>
      <c r="B597" s="91"/>
      <c r="C597" s="93" t="s">
        <v>407</v>
      </c>
      <c r="D597" s="55">
        <v>1</v>
      </c>
      <c r="E597" s="56">
        <v>0</v>
      </c>
      <c r="F597" s="57">
        <f>(1+E597)*D597</f>
        <v>1</v>
      </c>
      <c r="G597" s="58" t="s">
        <v>3</v>
      </c>
      <c r="H597" s="35"/>
      <c r="I597" s="35"/>
      <c r="J597" s="43"/>
      <c r="K597" s="24"/>
      <c r="L597" s="44"/>
      <c r="M597" s="27"/>
      <c r="N597" s="27"/>
      <c r="O597" s="76"/>
      <c r="P597" s="59"/>
      <c r="Q597" s="59"/>
      <c r="T597" s="61"/>
    </row>
    <row r="598" spans="1:20" s="60" customFormat="1" x14ac:dyDescent="0.3">
      <c r="A598" s="45">
        <f>IF(F598&lt;&gt;"",1+MAX($A$5:A597),"")</f>
        <v>347</v>
      </c>
      <c r="B598" s="91"/>
      <c r="C598" s="38" t="s">
        <v>409</v>
      </c>
      <c r="D598" s="55">
        <v>1</v>
      </c>
      <c r="E598" s="56">
        <v>0</v>
      </c>
      <c r="F598" s="57">
        <f>(1+E598)*D598</f>
        <v>1</v>
      </c>
      <c r="G598" s="58" t="s">
        <v>3</v>
      </c>
      <c r="H598" s="35">
        <v>2069.08</v>
      </c>
      <c r="I598" s="35">
        <f t="shared" ref="I598" si="505">H598*F598</f>
        <v>2069.08</v>
      </c>
      <c r="J598" s="43">
        <v>3.8</v>
      </c>
      <c r="K598" s="24">
        <f t="shared" si="501"/>
        <v>38</v>
      </c>
      <c r="L598" s="44">
        <f t="shared" si="502"/>
        <v>3.8</v>
      </c>
      <c r="M598" s="27">
        <f t="shared" si="503"/>
        <v>144.4</v>
      </c>
      <c r="N598" s="27">
        <f t="shared" si="504"/>
        <v>2213.48</v>
      </c>
      <c r="O598" s="76"/>
      <c r="P598" s="59"/>
      <c r="Q598" s="59"/>
      <c r="T598" s="61"/>
    </row>
    <row r="599" spans="1:20" s="60" customFormat="1" x14ac:dyDescent="0.3">
      <c r="A599" s="45">
        <f>IF(F599&lt;&gt;"",1+MAX($A$5:A598),"")</f>
        <v>348</v>
      </c>
      <c r="B599" s="91"/>
      <c r="C599" s="93" t="s">
        <v>408</v>
      </c>
      <c r="D599" s="55">
        <v>4</v>
      </c>
      <c r="E599" s="56">
        <v>0</v>
      </c>
      <c r="F599" s="57">
        <f>(1+E599)*D599</f>
        <v>4</v>
      </c>
      <c r="G599" s="58" t="s">
        <v>3</v>
      </c>
      <c r="H599" s="35"/>
      <c r="I599" s="35"/>
      <c r="J599" s="43"/>
      <c r="K599" s="24"/>
      <c r="L599" s="44"/>
      <c r="M599" s="27"/>
      <c r="N599" s="27"/>
      <c r="O599" s="76"/>
      <c r="P599" s="59"/>
      <c r="Q599" s="59"/>
      <c r="T599" s="61"/>
    </row>
    <row r="600" spans="1:20" s="60" customFormat="1" x14ac:dyDescent="0.3">
      <c r="A600" s="45">
        <f>IF(F600&lt;&gt;"",1+MAX($A$5:A599),"")</f>
        <v>349</v>
      </c>
      <c r="B600" s="91"/>
      <c r="C600" s="93" t="s">
        <v>407</v>
      </c>
      <c r="D600" s="55">
        <v>1</v>
      </c>
      <c r="E600" s="56">
        <v>0</v>
      </c>
      <c r="F600" s="57">
        <f>(1+E600)*D600</f>
        <v>1</v>
      </c>
      <c r="G600" s="58" t="s">
        <v>3</v>
      </c>
      <c r="H600" s="35"/>
      <c r="I600" s="35"/>
      <c r="J600" s="43"/>
      <c r="K600" s="24"/>
      <c r="L600" s="44"/>
      <c r="M600" s="27"/>
      <c r="N600" s="27"/>
      <c r="O600" s="76"/>
      <c r="P600" s="59"/>
      <c r="Q600" s="59"/>
      <c r="T600" s="61"/>
    </row>
    <row r="601" spans="1:20" s="60" customFormat="1" x14ac:dyDescent="0.3">
      <c r="A601" s="45" t="str">
        <f>IF(F601&lt;&gt;"",1+MAX($A$5:A600),"")</f>
        <v/>
      </c>
      <c r="B601" s="91"/>
      <c r="C601" s="38"/>
      <c r="D601" s="55"/>
      <c r="E601" s="56"/>
      <c r="F601" s="57"/>
      <c r="G601" s="58"/>
      <c r="H601" s="35"/>
      <c r="I601" s="35"/>
      <c r="J601" s="43"/>
      <c r="K601" s="24"/>
      <c r="L601" s="44"/>
      <c r="M601" s="27"/>
      <c r="N601" s="27"/>
      <c r="O601" s="76"/>
      <c r="P601" s="59"/>
      <c r="Q601" s="59"/>
      <c r="T601" s="61"/>
    </row>
    <row r="602" spans="1:20" s="60" customFormat="1" x14ac:dyDescent="0.3">
      <c r="A602" s="45" t="str">
        <f>IF(F602&lt;&gt;"",1+MAX($A$5:A601),"")</f>
        <v/>
      </c>
      <c r="B602" s="91"/>
      <c r="C602" s="86" t="s">
        <v>406</v>
      </c>
      <c r="D602" s="55"/>
      <c r="E602" s="56"/>
      <c r="F602" s="57"/>
      <c r="G602" s="58"/>
      <c r="H602" s="35"/>
      <c r="I602" s="35"/>
      <c r="J602" s="43"/>
      <c r="K602" s="24"/>
      <c r="L602" s="44"/>
      <c r="M602" s="27"/>
      <c r="N602" s="27"/>
      <c r="O602" s="76"/>
      <c r="P602" s="59"/>
      <c r="Q602" s="59"/>
      <c r="T602" s="61"/>
    </row>
    <row r="603" spans="1:20" s="60" customFormat="1" x14ac:dyDescent="0.3">
      <c r="A603" s="45">
        <f>IF(F603&lt;&gt;"",1+MAX($A$5:A602),"")</f>
        <v>350</v>
      </c>
      <c r="B603" s="91"/>
      <c r="C603" s="38" t="s">
        <v>405</v>
      </c>
      <c r="D603" s="55">
        <v>1</v>
      </c>
      <c r="E603" s="56">
        <v>0</v>
      </c>
      <c r="F603" s="57">
        <f>(1+E603)*D603</f>
        <v>1</v>
      </c>
      <c r="G603" s="58" t="s">
        <v>3</v>
      </c>
      <c r="H603" s="35">
        <v>356.04</v>
      </c>
      <c r="I603" s="35">
        <f t="shared" ref="I603" si="506">H603*F603</f>
        <v>356.04</v>
      </c>
      <c r="J603" s="43">
        <v>3</v>
      </c>
      <c r="K603" s="24">
        <f>$N$517</f>
        <v>38</v>
      </c>
      <c r="L603" s="44">
        <f t="shared" ref="L603" si="507">J603*F603</f>
        <v>3</v>
      </c>
      <c r="M603" s="27">
        <f t="shared" ref="M603" si="508">L603*K603</f>
        <v>114</v>
      </c>
      <c r="N603" s="27">
        <f t="shared" ref="N603" si="509">M603+I603</f>
        <v>470.04</v>
      </c>
      <c r="O603" s="76"/>
      <c r="P603" s="59"/>
      <c r="Q603" s="59"/>
      <c r="T603" s="61"/>
    </row>
    <row r="604" spans="1:20" s="60" customFormat="1" x14ac:dyDescent="0.3">
      <c r="A604" s="45" t="str">
        <f>IF(F604&lt;&gt;"",1+MAX($A$5:A603),"")</f>
        <v/>
      </c>
      <c r="B604" s="91"/>
      <c r="C604" s="38"/>
      <c r="D604" s="55"/>
      <c r="E604" s="56"/>
      <c r="F604" s="57"/>
      <c r="G604" s="58"/>
      <c r="H604" s="35"/>
      <c r="I604" s="35"/>
      <c r="J604" s="43"/>
      <c r="K604" s="24"/>
      <c r="L604" s="44"/>
      <c r="M604" s="27"/>
      <c r="N604" s="27"/>
      <c r="O604" s="76"/>
      <c r="P604" s="59"/>
      <c r="Q604" s="59"/>
      <c r="T604" s="61"/>
    </row>
    <row r="605" spans="1:20" s="3" customFormat="1" x14ac:dyDescent="0.3">
      <c r="A605" s="45" t="str">
        <f>IF(E605&lt;&gt;"",1+MAX($A$5:A604),"")</f>
        <v/>
      </c>
      <c r="B605" s="107"/>
      <c r="C605" s="75"/>
      <c r="D605" s="32"/>
      <c r="E605" s="12"/>
      <c r="F605" s="33"/>
      <c r="G605" s="34"/>
      <c r="H605" s="35"/>
      <c r="I605" s="35"/>
      <c r="J605" s="43"/>
      <c r="K605" s="24"/>
      <c r="L605" s="44"/>
      <c r="M605" s="27"/>
      <c r="N605" s="27"/>
      <c r="O605" s="76"/>
      <c r="P605" s="2"/>
      <c r="Q605" s="2"/>
      <c r="T605" s="16"/>
    </row>
    <row r="606" spans="1:20" s="3" customFormat="1" x14ac:dyDescent="0.3">
      <c r="A606" s="42"/>
      <c r="B606" s="108"/>
      <c r="C606" s="87"/>
      <c r="D606" s="37"/>
      <c r="E606" s="12"/>
      <c r="F606" s="30"/>
      <c r="G606" s="36"/>
      <c r="H606" s="24"/>
      <c r="I606" s="24"/>
      <c r="J606" s="24"/>
      <c r="K606" s="53" t="s">
        <v>30</v>
      </c>
      <c r="L606" s="54">
        <f>SUM(L5:L604)</f>
        <v>3514.4713095774146</v>
      </c>
      <c r="M606" s="13"/>
      <c r="N606" s="27"/>
      <c r="O606" s="76"/>
      <c r="P606" s="2"/>
      <c r="Q606" s="2"/>
      <c r="T606" s="16"/>
    </row>
    <row r="607" spans="1:20" ht="16.2" thickBot="1" x14ac:dyDescent="0.3">
      <c r="A607" s="39"/>
      <c r="B607" s="81" t="s">
        <v>36</v>
      </c>
      <c r="C607" s="88"/>
      <c r="D607" s="63"/>
      <c r="E607" s="64"/>
      <c r="F607" s="64"/>
      <c r="G607" s="65"/>
      <c r="H607" s="65"/>
      <c r="I607" s="65"/>
      <c r="J607" s="65"/>
      <c r="K607" s="52"/>
      <c r="L607" s="52"/>
      <c r="M607" s="66"/>
      <c r="N607" s="77"/>
      <c r="O607" s="78">
        <f>SUM(O5:O606)</f>
        <v>487404.66890157165</v>
      </c>
    </row>
    <row r="608" spans="1:20" ht="16.8" thickTop="1" thickBot="1" x14ac:dyDescent="0.3">
      <c r="A608" s="39"/>
      <c r="B608" s="82" t="s">
        <v>37</v>
      </c>
      <c r="C608" s="88"/>
      <c r="D608" s="63"/>
      <c r="E608" s="64"/>
      <c r="F608" s="64"/>
      <c r="G608" s="65"/>
      <c r="H608" s="65"/>
      <c r="I608" s="65"/>
      <c r="J608" s="65"/>
      <c r="K608" s="65"/>
      <c r="L608" s="65"/>
      <c r="M608" s="67">
        <v>6.25E-2</v>
      </c>
      <c r="N608" s="68"/>
      <c r="O608" s="79">
        <f>O607*M608</f>
        <v>30462.791806348228</v>
      </c>
    </row>
    <row r="609" spans="1:15" ht="16.8" thickTop="1" thickBot="1" x14ac:dyDescent="0.3">
      <c r="A609" s="39"/>
      <c r="B609" s="82" t="s">
        <v>38</v>
      </c>
      <c r="C609" s="88"/>
      <c r="D609" s="63"/>
      <c r="E609" s="64"/>
      <c r="F609" s="64"/>
      <c r="G609" s="65"/>
      <c r="H609" s="65"/>
      <c r="I609" s="65"/>
      <c r="J609" s="65"/>
      <c r="K609" s="65"/>
      <c r="L609" s="65"/>
      <c r="M609" s="69">
        <v>0.15</v>
      </c>
      <c r="N609" s="68"/>
      <c r="O609" s="79">
        <f>O607*M609</f>
        <v>73110.700335235742</v>
      </c>
    </row>
    <row r="610" spans="1:15" ht="16.8" thickTop="1" thickBot="1" x14ac:dyDescent="0.3">
      <c r="A610" s="39"/>
      <c r="B610" s="83" t="s">
        <v>39</v>
      </c>
      <c r="C610" s="89"/>
      <c r="D610" s="70"/>
      <c r="E610" s="71"/>
      <c r="F610" s="71"/>
      <c r="G610" s="72"/>
      <c r="H610" s="72"/>
      <c r="I610" s="72"/>
      <c r="J610" s="72"/>
      <c r="K610" s="72"/>
      <c r="L610" s="72"/>
      <c r="M610" s="73"/>
      <c r="N610" s="74"/>
      <c r="O610" s="80">
        <f>SUM(O607:O609)</f>
        <v>590978.16104315571</v>
      </c>
    </row>
    <row r="611" spans="1:15" ht="16.2" thickTop="1" x14ac:dyDescent="0.25"/>
  </sheetData>
  <mergeCells count="19">
    <mergeCell ref="B339:B344"/>
    <mergeCell ref="B348:B351"/>
    <mergeCell ref="B355:B363"/>
    <mergeCell ref="N2:N3"/>
    <mergeCell ref="O2:O3"/>
    <mergeCell ref="B605:B606"/>
    <mergeCell ref="A1:B1"/>
    <mergeCell ref="A2:B2"/>
    <mergeCell ref="A3:B3"/>
    <mergeCell ref="C1:M1"/>
    <mergeCell ref="C2:M2"/>
    <mergeCell ref="C3:M3"/>
    <mergeCell ref="B7:B20"/>
    <mergeCell ref="B24:B45"/>
    <mergeCell ref="B49:B91"/>
    <mergeCell ref="B93:B100"/>
    <mergeCell ref="B104:B117"/>
    <mergeCell ref="B121:B167"/>
    <mergeCell ref="B171:B335"/>
  </mergeCells>
  <printOptions horizontalCentered="1"/>
  <pageMargins left="0.43307086614173201" right="0.43307086614173201" top="0.39370078740157499" bottom="0.39370078740157499" header="0.196850393700787" footer="0.196850393700787"/>
  <pageSetup scale="29" fitToHeight="0" orientation="portrait" r:id="rId1"/>
  <headerFooter>
    <oddFooter>&amp;C&amp;P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5"/>
  <sheetViews>
    <sheetView workbookViewId="0">
      <selection activeCell="A10" sqref="A10:D10"/>
    </sheetView>
  </sheetViews>
  <sheetFormatPr defaultRowHeight="15" x14ac:dyDescent="0.25"/>
  <cols>
    <col min="2" max="2" width="15.81640625" bestFit="1" customWidth="1"/>
    <col min="3" max="3" width="20.36328125" bestFit="1" customWidth="1"/>
    <col min="4" max="4" width="20.26953125" customWidth="1"/>
    <col min="5" max="5" width="15.81640625" bestFit="1" customWidth="1"/>
  </cols>
  <sheetData>
    <row r="1" spans="1:5" ht="32.4" customHeight="1" x14ac:dyDescent="0.25">
      <c r="A1" s="118" t="s">
        <v>283</v>
      </c>
      <c r="B1" s="119"/>
      <c r="C1" s="119"/>
      <c r="D1" s="119"/>
      <c r="E1" s="120"/>
    </row>
    <row r="2" spans="1:5" ht="16.2" x14ac:dyDescent="0.35">
      <c r="A2" s="111" t="s">
        <v>284</v>
      </c>
      <c r="B2" s="112"/>
      <c r="C2" s="112"/>
      <c r="D2" s="112"/>
      <c r="E2" s="113"/>
    </row>
    <row r="3" spans="1:5" ht="16.2" x14ac:dyDescent="0.35">
      <c r="A3" s="114">
        <v>44932</v>
      </c>
      <c r="B3" s="109"/>
      <c r="C3" s="109"/>
      <c r="D3" s="109"/>
      <c r="E3" s="110"/>
    </row>
    <row r="4" spans="1:5" ht="16.2" x14ac:dyDescent="0.35">
      <c r="A4" s="117" t="s">
        <v>93</v>
      </c>
      <c r="B4" s="115"/>
      <c r="C4" s="115"/>
      <c r="D4" s="115"/>
      <c r="E4" s="116"/>
    </row>
    <row r="5" spans="1:5" ht="15.6" x14ac:dyDescent="0.3">
      <c r="A5" s="133" t="s">
        <v>457</v>
      </c>
      <c r="B5" s="134"/>
      <c r="C5" s="134"/>
      <c r="D5" s="134"/>
      <c r="E5" s="135" t="s">
        <v>458</v>
      </c>
    </row>
    <row r="6" spans="1:5" x14ac:dyDescent="0.25">
      <c r="A6" s="121" t="s">
        <v>459</v>
      </c>
      <c r="B6" s="122"/>
      <c r="C6" s="122"/>
      <c r="D6" s="123"/>
      <c r="E6" s="124">
        <v>0</v>
      </c>
    </row>
    <row r="7" spans="1:5" x14ac:dyDescent="0.25">
      <c r="A7" s="121" t="s">
        <v>460</v>
      </c>
      <c r="B7" s="122"/>
      <c r="C7" s="122"/>
      <c r="D7" s="123"/>
      <c r="E7" s="124">
        <v>0</v>
      </c>
    </row>
    <row r="8" spans="1:5" x14ac:dyDescent="0.25">
      <c r="A8" s="121" t="s">
        <v>461</v>
      </c>
      <c r="B8" s="122"/>
      <c r="C8" s="122"/>
      <c r="D8" s="123"/>
      <c r="E8" s="124">
        <v>0</v>
      </c>
    </row>
    <row r="9" spans="1:5" x14ac:dyDescent="0.25">
      <c r="A9" s="121" t="s">
        <v>462</v>
      </c>
      <c r="B9" s="122"/>
      <c r="C9" s="122"/>
      <c r="D9" s="123"/>
      <c r="E9" s="124">
        <v>0</v>
      </c>
    </row>
    <row r="10" spans="1:5" x14ac:dyDescent="0.25">
      <c r="A10" s="121" t="s">
        <v>463</v>
      </c>
      <c r="B10" s="122"/>
      <c r="C10" s="122"/>
      <c r="D10" s="123"/>
      <c r="E10" s="124">
        <f>'Estimate Statement'!O5</f>
        <v>55238.324188824903</v>
      </c>
    </row>
    <row r="11" spans="1:5" x14ac:dyDescent="0.25">
      <c r="A11" s="121" t="s">
        <v>464</v>
      </c>
      <c r="B11" s="122"/>
      <c r="C11" s="122"/>
      <c r="D11" s="123"/>
      <c r="E11" s="124">
        <f>'Estimate Statement'!O22</f>
        <v>39364.12268072</v>
      </c>
    </row>
    <row r="12" spans="1:5" x14ac:dyDescent="0.25">
      <c r="A12" s="121" t="s">
        <v>465</v>
      </c>
      <c r="B12" s="122"/>
      <c r="C12" s="122"/>
      <c r="D12" s="123"/>
      <c r="E12" s="124">
        <f>'Estimate Statement'!O47</f>
        <v>60396.510878768022</v>
      </c>
    </row>
    <row r="13" spans="1:5" x14ac:dyDescent="0.25">
      <c r="A13" s="121" t="s">
        <v>466</v>
      </c>
      <c r="B13" s="122"/>
      <c r="C13" s="122"/>
      <c r="D13" s="123"/>
      <c r="E13" s="124">
        <f>'Estimate Statement'!O102</f>
        <v>34660.706520000007</v>
      </c>
    </row>
    <row r="14" spans="1:5" x14ac:dyDescent="0.25">
      <c r="A14" s="121" t="s">
        <v>467</v>
      </c>
      <c r="B14" s="122"/>
      <c r="C14" s="122"/>
      <c r="D14" s="123"/>
      <c r="E14" s="124">
        <f>'Estimate Statement'!O119</f>
        <v>24810.869495999996</v>
      </c>
    </row>
    <row r="15" spans="1:5" x14ac:dyDescent="0.25">
      <c r="A15" s="121" t="s">
        <v>468</v>
      </c>
      <c r="B15" s="122"/>
      <c r="C15" s="122"/>
      <c r="D15" s="123"/>
      <c r="E15" s="124">
        <f>'Estimate Statement'!O169</f>
        <v>140288.63023829873</v>
      </c>
    </row>
    <row r="16" spans="1:5" x14ac:dyDescent="0.25">
      <c r="A16" s="121" t="s">
        <v>469</v>
      </c>
      <c r="B16" s="122"/>
      <c r="C16" s="122"/>
      <c r="D16" s="123"/>
      <c r="E16" s="124">
        <f>'Estimate Statement'!O337</f>
        <v>777.93600000000004</v>
      </c>
    </row>
    <row r="17" spans="1:5" x14ac:dyDescent="0.25">
      <c r="A17" s="121" t="s">
        <v>470</v>
      </c>
      <c r="B17" s="122"/>
      <c r="C17" s="122"/>
      <c r="D17" s="123"/>
      <c r="E17" s="124">
        <f>'Estimate Statement'!O346</f>
        <v>8204.9599999999991</v>
      </c>
    </row>
    <row r="18" spans="1:5" x14ac:dyDescent="0.25">
      <c r="A18" s="121" t="s">
        <v>471</v>
      </c>
      <c r="B18" s="122"/>
      <c r="C18" s="122"/>
      <c r="D18" s="123"/>
      <c r="E18" s="124">
        <f>'Estimate Statement'!O353</f>
        <v>20816.3976416</v>
      </c>
    </row>
    <row r="19" spans="1:5" x14ac:dyDescent="0.25">
      <c r="A19" s="121" t="s">
        <v>472</v>
      </c>
      <c r="B19" s="122"/>
      <c r="C19" s="122"/>
      <c r="D19" s="123"/>
      <c r="E19" s="124">
        <f>'Estimate Statement'!O365</f>
        <v>23197.216065600009</v>
      </c>
    </row>
    <row r="20" spans="1:5" x14ac:dyDescent="0.25">
      <c r="A20" s="121" t="s">
        <v>473</v>
      </c>
      <c r="B20" s="122"/>
      <c r="C20" s="122"/>
      <c r="D20" s="123"/>
      <c r="E20" s="124">
        <f>'Estimate Statement'!O435</f>
        <v>40724.950000000012</v>
      </c>
    </row>
    <row r="21" spans="1:5" x14ac:dyDescent="0.25">
      <c r="A21" s="121" t="s">
        <v>474</v>
      </c>
      <c r="B21" s="122"/>
      <c r="C21" s="122"/>
      <c r="D21" s="123"/>
      <c r="E21" s="124">
        <f>'Estimate Statement'!O516</f>
        <v>38924.045191760008</v>
      </c>
    </row>
    <row r="22" spans="1:5" x14ac:dyDescent="0.25">
      <c r="A22" s="129" t="s">
        <v>475</v>
      </c>
      <c r="B22" s="130"/>
      <c r="C22" s="130"/>
      <c r="D22" s="131"/>
      <c r="E22" s="132">
        <f>SUM(E6:E21)</f>
        <v>487404.66890157165</v>
      </c>
    </row>
    <row r="23" spans="1:5" x14ac:dyDescent="0.25">
      <c r="A23" s="121" t="s">
        <v>476</v>
      </c>
      <c r="B23" s="123"/>
      <c r="C23" s="138">
        <v>0.15</v>
      </c>
      <c r="D23" s="139"/>
      <c r="E23" s="124">
        <f>E22*C23</f>
        <v>73110.700335235742</v>
      </c>
    </row>
    <row r="24" spans="1:5" x14ac:dyDescent="0.25">
      <c r="A24" s="136" t="s">
        <v>37</v>
      </c>
      <c r="B24" s="137"/>
      <c r="C24" s="138">
        <v>6.25E-2</v>
      </c>
      <c r="D24" s="139"/>
      <c r="E24" s="124">
        <f>E22*C24</f>
        <v>30462.791806348228</v>
      </c>
    </row>
    <row r="25" spans="1:5" ht="31.8" customHeight="1" x14ac:dyDescent="0.25">
      <c r="A25" s="125" t="s">
        <v>477</v>
      </c>
      <c r="B25" s="126"/>
      <c r="C25" s="126"/>
      <c r="D25" s="127"/>
      <c r="E25" s="128">
        <f>SUM(E22:E24)</f>
        <v>590978.16104315559</v>
      </c>
    </row>
  </sheetData>
  <mergeCells count="27">
    <mergeCell ref="A22:D22"/>
    <mergeCell ref="A23:B23"/>
    <mergeCell ref="A24:B24"/>
    <mergeCell ref="C23:D23"/>
    <mergeCell ref="C24:D24"/>
    <mergeCell ref="A25:D25"/>
    <mergeCell ref="A21:D21"/>
    <mergeCell ref="A16:D16"/>
    <mergeCell ref="A17:D17"/>
    <mergeCell ref="A18:D18"/>
    <mergeCell ref="A19:D19"/>
    <mergeCell ref="A20:D20"/>
    <mergeCell ref="A11:D11"/>
    <mergeCell ref="A12:D12"/>
    <mergeCell ref="A13:D13"/>
    <mergeCell ref="A14:D14"/>
    <mergeCell ref="A15:D15"/>
    <mergeCell ref="A6:D6"/>
    <mergeCell ref="A7:D7"/>
    <mergeCell ref="A8:D8"/>
    <mergeCell ref="A9:D9"/>
    <mergeCell ref="A10:D10"/>
    <mergeCell ref="A1:E1"/>
    <mergeCell ref="A2:E2"/>
    <mergeCell ref="A3:E3"/>
    <mergeCell ref="A5:D5"/>
    <mergeCell ref="A4:E4"/>
  </mergeCells>
  <pageMargins left="0.7" right="0.7" top="0.75" bottom="0.75" header="0.3" footer="0.3"/>
  <pageSetup paperSize="0" scale="90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S w i f t T o k e n s   x m l n s : x s i = " h t t p : / / w w w . w 3 . o r g / 2 0 0 1 / X M L S c h e m a - i n s t a n c e "   x m l n s : x s d = " h t t p : / / w w w . w 3 . o r g / 2 0 0 1 / X M L S c h e m a " > < T o k e n s / > < / S w i f t T o k e n s > 
</file>

<file path=customXml/itemProps1.xml><?xml version="1.0" encoding="utf-8"?>
<ds:datastoreItem xmlns:ds="http://schemas.openxmlformats.org/officeDocument/2006/customXml" ds:itemID="{C271E4F7-C2D3-4CD2-8C8D-0E3474A499A4}">
  <ds:schemaRefs>
    <ds:schemaRef ds:uri="http://www.w3.org/2001/XMLSchem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Estimate Statement</vt:lpstr>
      <vt:lpstr>Cost Summary</vt:lpstr>
      <vt:lpstr>'Estimate Statement'!Print_Area</vt:lpstr>
      <vt:lpstr>'Estimate Statement'!Print_Titles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2013-07-08T09:36:48Z</dcterms:created>
  <dcterms:modified xsi:type="dcterms:W3CDTF">2023-01-06T14:44:08Z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S9Connected">
    <vt:bool>true</vt:bool>
  </property>
  <property fmtid="{D5CDD505-2E9C-101B-9397-08002B2CF9AE}" pid="3" name="PlanSwiftJobName">
    <vt:lpwstr/>
  </property>
  <property fmtid="{D5CDD505-2E9C-101B-9397-08002B2CF9AE}" pid="4" name="PlanSwiftJobGuid">
    <vt:lpwstr/>
  </property>
  <property fmtid="{D5CDD505-2E9C-101B-9397-08002B2CF9AE}" pid="5" name="LinkedDataId">
    <vt:lpwstr>{C271E4F7-C2D3-4CD2-8C8D-0E3474A499A4}</vt:lpwstr>
  </property>
</Properties>
</file>