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\Downloads\"/>
    </mc:Choice>
  </mc:AlternateContent>
  <xr:revisionPtr revIDLastSave="0" documentId="13_ncr:1_{3F75A1FF-2744-408E-8872-6AD030212441}" xr6:coauthVersionLast="47" xr6:coauthVersionMax="47" xr10:uidLastSave="{00000000-0000-0000-0000-000000000000}"/>
  <bookViews>
    <workbookView xWindow="28680" yWindow="-120" windowWidth="29040" windowHeight="15840" tabRatio="833" xr2:uid="{00000000-000D-0000-FFFF-FFFF00000000}"/>
  </bookViews>
  <sheets>
    <sheet name="QTY" sheetId="1" r:id="rId1"/>
  </sheets>
  <definedNames>
    <definedName name="_xlnm.Print_Area" localSheetId="0">QTY!$A$1:$P$240</definedName>
    <definedName name="_xlnm.Print_Titles" localSheetId="0">QTY!$63:$63</definedName>
    <definedName name="TotalMonthlyExpenses">SUM(#REF!)</definedName>
    <definedName name="TotalMonthlyIncome">SUM(#REF!)</definedName>
  </definedNames>
  <calcPr calcId="181029"/>
</workbook>
</file>

<file path=xl/calcChain.xml><?xml version="1.0" encoding="utf-8"?>
<calcChain xmlns="http://schemas.openxmlformats.org/spreadsheetml/2006/main">
  <c r="L315" i="1" l="1"/>
  <c r="O315" i="1" s="1"/>
  <c r="P315" i="1" s="1"/>
  <c r="L333" i="1"/>
  <c r="O333" i="1" s="1"/>
  <c r="P333" i="1" s="1"/>
  <c r="B332" i="1"/>
  <c r="L331" i="1"/>
  <c r="O331" i="1" s="1"/>
  <c r="P331" i="1" s="1"/>
  <c r="B330" i="1"/>
  <c r="L329" i="1"/>
  <c r="O329" i="1" s="1"/>
  <c r="P329" i="1" s="1"/>
  <c r="B328" i="1"/>
  <c r="O327" i="1"/>
  <c r="P327" i="1" s="1"/>
  <c r="L327" i="1"/>
  <c r="B326" i="1"/>
  <c r="L325" i="1"/>
  <c r="O325" i="1" s="1"/>
  <c r="P325" i="1" s="1"/>
  <c r="B324" i="1"/>
  <c r="L323" i="1"/>
  <c r="O323" i="1" s="1"/>
  <c r="P323" i="1" s="1"/>
  <c r="B322" i="1"/>
  <c r="B321" i="1"/>
  <c r="B269" i="1"/>
  <c r="B268" i="1"/>
  <c r="B267" i="1"/>
  <c r="L266" i="1"/>
  <c r="O266" i="1" s="1"/>
  <c r="P266" i="1" s="1"/>
  <c r="B265" i="1"/>
  <c r="L264" i="1"/>
  <c r="O264" i="1" s="1"/>
  <c r="P264" i="1" s="1"/>
  <c r="B263" i="1"/>
  <c r="L262" i="1"/>
  <c r="O262" i="1" s="1"/>
  <c r="P262" i="1" s="1"/>
  <c r="L261" i="1"/>
  <c r="O261" i="1" s="1"/>
  <c r="P261" i="1" s="1"/>
  <c r="B260" i="1"/>
  <c r="L259" i="1"/>
  <c r="O259" i="1" s="1"/>
  <c r="P259" i="1" s="1"/>
  <c r="B258" i="1"/>
  <c r="L257" i="1"/>
  <c r="O257" i="1" s="1"/>
  <c r="P257" i="1" s="1"/>
  <c r="B256" i="1"/>
  <c r="L255" i="1"/>
  <c r="O255" i="1" s="1"/>
  <c r="P255" i="1" s="1"/>
  <c r="B254" i="1"/>
  <c r="L253" i="1"/>
  <c r="O253" i="1" s="1"/>
  <c r="P253" i="1" s="1"/>
  <c r="L252" i="1"/>
  <c r="O252" i="1" s="1"/>
  <c r="P252" i="1" s="1"/>
  <c r="L251" i="1"/>
  <c r="O251" i="1" s="1"/>
  <c r="P251" i="1" s="1"/>
  <c r="L250" i="1"/>
  <c r="O250" i="1" s="1"/>
  <c r="P250" i="1" s="1"/>
  <c r="O249" i="1"/>
  <c r="P249" i="1" s="1"/>
  <c r="L249" i="1"/>
  <c r="L248" i="1"/>
  <c r="O248" i="1" s="1"/>
  <c r="P248" i="1" s="1"/>
  <c r="L247" i="1"/>
  <c r="O247" i="1" s="1"/>
  <c r="P247" i="1" s="1"/>
  <c r="B246" i="1"/>
  <c r="L245" i="1"/>
  <c r="O245" i="1" s="1"/>
  <c r="P245" i="1" s="1"/>
  <c r="L244" i="1"/>
  <c r="O244" i="1" s="1"/>
  <c r="P244" i="1" s="1"/>
  <c r="L243" i="1"/>
  <c r="O243" i="1" s="1"/>
  <c r="P243" i="1" s="1"/>
  <c r="B242" i="1"/>
  <c r="B241" i="1"/>
  <c r="L222" i="1"/>
  <c r="O222" i="1" s="1"/>
  <c r="P222" i="1" s="1"/>
  <c r="B221" i="1"/>
  <c r="L220" i="1"/>
  <c r="O220" i="1" s="1"/>
  <c r="P220" i="1" s="1"/>
  <c r="B219" i="1"/>
  <c r="L218" i="1"/>
  <c r="O218" i="1" s="1"/>
  <c r="P218" i="1" s="1"/>
  <c r="B217" i="1"/>
  <c r="L216" i="1"/>
  <c r="O216" i="1" s="1"/>
  <c r="P216" i="1" s="1"/>
  <c r="B215" i="1"/>
  <c r="L214" i="1"/>
  <c r="O214" i="1" s="1"/>
  <c r="P214" i="1" s="1"/>
  <c r="L213" i="1"/>
  <c r="O213" i="1" s="1"/>
  <c r="P213" i="1" s="1"/>
  <c r="L212" i="1"/>
  <c r="O212" i="1" s="1"/>
  <c r="P212" i="1" s="1"/>
  <c r="B211" i="1"/>
  <c r="L210" i="1"/>
  <c r="O210" i="1" s="1"/>
  <c r="P210" i="1" s="1"/>
  <c r="L209" i="1"/>
  <c r="O209" i="1" s="1"/>
  <c r="P209" i="1" s="1"/>
  <c r="B208" i="1"/>
  <c r="L207" i="1"/>
  <c r="O207" i="1" s="1"/>
  <c r="P207" i="1" s="1"/>
  <c r="L206" i="1"/>
  <c r="O206" i="1" s="1"/>
  <c r="P206" i="1" s="1"/>
  <c r="B205" i="1"/>
  <c r="L204" i="1"/>
  <c r="O204" i="1" s="1"/>
  <c r="P204" i="1" s="1"/>
  <c r="L203" i="1"/>
  <c r="O203" i="1" s="1"/>
  <c r="P203" i="1" s="1"/>
  <c r="B202" i="1"/>
  <c r="L201" i="1"/>
  <c r="O201" i="1" s="1"/>
  <c r="P201" i="1" s="1"/>
  <c r="L200" i="1"/>
  <c r="O200" i="1" s="1"/>
  <c r="P200" i="1" s="1"/>
  <c r="B199" i="1"/>
  <c r="L198" i="1"/>
  <c r="O198" i="1" s="1"/>
  <c r="P198" i="1" s="1"/>
  <c r="L197" i="1"/>
  <c r="O197" i="1" s="1"/>
  <c r="P197" i="1" s="1"/>
  <c r="B196" i="1"/>
  <c r="L195" i="1"/>
  <c r="O195" i="1" s="1"/>
  <c r="P195" i="1" s="1"/>
  <c r="L194" i="1"/>
  <c r="O194" i="1" s="1"/>
  <c r="P194" i="1" s="1"/>
  <c r="B193" i="1"/>
  <c r="L192" i="1"/>
  <c r="O192" i="1" s="1"/>
  <c r="P192" i="1" s="1"/>
  <c r="O191" i="1"/>
  <c r="P191" i="1" s="1"/>
  <c r="L191" i="1"/>
  <c r="L190" i="1"/>
  <c r="O190" i="1" s="1"/>
  <c r="P190" i="1" s="1"/>
  <c r="L189" i="1"/>
  <c r="O189" i="1" s="1"/>
  <c r="P189" i="1" s="1"/>
  <c r="L188" i="1"/>
  <c r="O188" i="1" s="1"/>
  <c r="P188" i="1" s="1"/>
  <c r="L187" i="1"/>
  <c r="O187" i="1" s="1"/>
  <c r="P187" i="1" s="1"/>
  <c r="L186" i="1"/>
  <c r="O186" i="1" s="1"/>
  <c r="P186" i="1" s="1"/>
  <c r="L185" i="1"/>
  <c r="O185" i="1" s="1"/>
  <c r="P185" i="1" s="1"/>
  <c r="L184" i="1"/>
  <c r="O184" i="1" s="1"/>
  <c r="P184" i="1" s="1"/>
  <c r="O183" i="1"/>
  <c r="P183" i="1" s="1"/>
  <c r="L183" i="1"/>
  <c r="L182" i="1"/>
  <c r="O182" i="1" s="1"/>
  <c r="P182" i="1" s="1"/>
  <c r="L181" i="1"/>
  <c r="O181" i="1" s="1"/>
  <c r="P181" i="1" s="1"/>
  <c r="L180" i="1"/>
  <c r="O180" i="1" s="1"/>
  <c r="P180" i="1" s="1"/>
  <c r="L179" i="1"/>
  <c r="O179" i="1" s="1"/>
  <c r="P179" i="1" s="1"/>
  <c r="O178" i="1"/>
  <c r="P178" i="1" s="1"/>
  <c r="L178" i="1"/>
  <c r="L177" i="1"/>
  <c r="O177" i="1" s="1"/>
  <c r="P177" i="1" s="1"/>
  <c r="L176" i="1"/>
  <c r="O176" i="1" s="1"/>
  <c r="P176" i="1" s="1"/>
  <c r="L175" i="1"/>
  <c r="O175" i="1" s="1"/>
  <c r="P175" i="1" s="1"/>
  <c r="L174" i="1"/>
  <c r="O174" i="1" s="1"/>
  <c r="P174" i="1" s="1"/>
  <c r="L173" i="1"/>
  <c r="O173" i="1" s="1"/>
  <c r="P173" i="1" s="1"/>
  <c r="L172" i="1"/>
  <c r="O172" i="1" s="1"/>
  <c r="P172" i="1" s="1"/>
  <c r="L171" i="1"/>
  <c r="O171" i="1" s="1"/>
  <c r="P171" i="1" s="1"/>
  <c r="O170" i="1"/>
  <c r="P170" i="1" s="1"/>
  <c r="L170" i="1"/>
  <c r="L169" i="1"/>
  <c r="O169" i="1" s="1"/>
  <c r="P169" i="1" s="1"/>
  <c r="O168" i="1"/>
  <c r="P168" i="1" s="1"/>
  <c r="L168" i="1"/>
  <c r="L167" i="1"/>
  <c r="O167" i="1" s="1"/>
  <c r="P167" i="1" s="1"/>
  <c r="O166" i="1"/>
  <c r="P166" i="1" s="1"/>
  <c r="L166" i="1"/>
  <c r="L165" i="1"/>
  <c r="O165" i="1" s="1"/>
  <c r="P165" i="1" s="1"/>
  <c r="O164" i="1"/>
  <c r="P164" i="1" s="1"/>
  <c r="L164" i="1"/>
  <c r="L163" i="1"/>
  <c r="O163" i="1" s="1"/>
  <c r="P163" i="1" s="1"/>
  <c r="O162" i="1"/>
  <c r="P162" i="1" s="1"/>
  <c r="L162" i="1"/>
  <c r="L161" i="1"/>
  <c r="O161" i="1" s="1"/>
  <c r="P161" i="1" s="1"/>
  <c r="B160" i="1"/>
  <c r="L154" i="1"/>
  <c r="O154" i="1" s="1"/>
  <c r="P154" i="1" s="1"/>
  <c r="B158" i="1"/>
  <c r="B157" i="1"/>
  <c r="B156" i="1"/>
  <c r="B153" i="1"/>
  <c r="L152" i="1"/>
  <c r="O152" i="1" s="1"/>
  <c r="P152" i="1" s="1"/>
  <c r="L151" i="1"/>
  <c r="O151" i="1" s="1"/>
  <c r="P151" i="1" s="1"/>
  <c r="L150" i="1"/>
  <c r="O150" i="1" s="1"/>
  <c r="P150" i="1" s="1"/>
  <c r="L149" i="1"/>
  <c r="O149" i="1" s="1"/>
  <c r="P149" i="1" s="1"/>
  <c r="L148" i="1"/>
  <c r="O148" i="1" s="1"/>
  <c r="P148" i="1" s="1"/>
  <c r="B147" i="1"/>
  <c r="B146" i="1"/>
  <c r="B136" i="1"/>
  <c r="B135" i="1"/>
  <c r="B134" i="1"/>
  <c r="L133" i="1"/>
  <c r="O133" i="1" s="1"/>
  <c r="P133" i="1" s="1"/>
  <c r="J132" i="1"/>
  <c r="L132" i="1" s="1"/>
  <c r="O132" i="1" s="1"/>
  <c r="P132" i="1" s="1"/>
  <c r="L131" i="1"/>
  <c r="O131" i="1" s="1"/>
  <c r="P131" i="1" s="1"/>
  <c r="L130" i="1"/>
  <c r="O130" i="1" s="1"/>
  <c r="P130" i="1" s="1"/>
  <c r="L129" i="1"/>
  <c r="O129" i="1" s="1"/>
  <c r="P129" i="1" s="1"/>
  <c r="B128" i="1"/>
  <c r="L127" i="1"/>
  <c r="O127" i="1" s="1"/>
  <c r="P127" i="1" s="1"/>
  <c r="L126" i="1"/>
  <c r="O126" i="1" s="1"/>
  <c r="P126" i="1" s="1"/>
  <c r="L125" i="1"/>
  <c r="O125" i="1" s="1"/>
  <c r="P125" i="1" s="1"/>
  <c r="L124" i="1"/>
  <c r="O124" i="1" s="1"/>
  <c r="P124" i="1" s="1"/>
  <c r="B123" i="1"/>
  <c r="L122" i="1"/>
  <c r="O122" i="1" s="1"/>
  <c r="P122" i="1" s="1"/>
  <c r="L121" i="1"/>
  <c r="O121" i="1" s="1"/>
  <c r="P121" i="1" s="1"/>
  <c r="L120" i="1"/>
  <c r="O120" i="1" s="1"/>
  <c r="P120" i="1" s="1"/>
  <c r="L119" i="1"/>
  <c r="O119" i="1" s="1"/>
  <c r="P119" i="1" s="1"/>
  <c r="J118" i="1"/>
  <c r="L118" i="1" s="1"/>
  <c r="O118" i="1" s="1"/>
  <c r="P118" i="1" s="1"/>
  <c r="O117" i="1"/>
  <c r="P117" i="1" s="1"/>
  <c r="L117" i="1"/>
  <c r="B116" i="1"/>
  <c r="L115" i="1"/>
  <c r="O115" i="1" s="1"/>
  <c r="P115" i="1" s="1"/>
  <c r="L114" i="1"/>
  <c r="O114" i="1" s="1"/>
  <c r="P114" i="1" s="1"/>
  <c r="J114" i="1"/>
  <c r="L113" i="1"/>
  <c r="O113" i="1" s="1"/>
  <c r="P113" i="1" s="1"/>
  <c r="L112" i="1"/>
  <c r="O112" i="1" s="1"/>
  <c r="P112" i="1" s="1"/>
  <c r="B111" i="1"/>
  <c r="L110" i="1"/>
  <c r="O110" i="1" s="1"/>
  <c r="P110" i="1" s="1"/>
  <c r="J109" i="1"/>
  <c r="L109" i="1" s="1"/>
  <c r="O109" i="1" s="1"/>
  <c r="P109" i="1" s="1"/>
  <c r="L108" i="1"/>
  <c r="O108" i="1" s="1"/>
  <c r="P108" i="1" s="1"/>
  <c r="L107" i="1"/>
  <c r="O107" i="1" s="1"/>
  <c r="P107" i="1" s="1"/>
  <c r="B106" i="1"/>
  <c r="L105" i="1"/>
  <c r="O105" i="1" s="1"/>
  <c r="P105" i="1" s="1"/>
  <c r="J104" i="1"/>
  <c r="L104" i="1" s="1"/>
  <c r="O104" i="1" s="1"/>
  <c r="P104" i="1" s="1"/>
  <c r="L103" i="1"/>
  <c r="O103" i="1" s="1"/>
  <c r="P103" i="1" s="1"/>
  <c r="L102" i="1"/>
  <c r="O102" i="1" s="1"/>
  <c r="P102" i="1" s="1"/>
  <c r="B101" i="1"/>
  <c r="L100" i="1"/>
  <c r="O100" i="1" s="1"/>
  <c r="P100" i="1" s="1"/>
  <c r="J99" i="1"/>
  <c r="L99" i="1" s="1"/>
  <c r="O99" i="1" s="1"/>
  <c r="P99" i="1" s="1"/>
  <c r="L98" i="1"/>
  <c r="O98" i="1" s="1"/>
  <c r="P98" i="1" s="1"/>
  <c r="L97" i="1"/>
  <c r="O97" i="1" s="1"/>
  <c r="P97" i="1" s="1"/>
  <c r="B96" i="1"/>
  <c r="L95" i="1"/>
  <c r="O95" i="1" s="1"/>
  <c r="P95" i="1" s="1"/>
  <c r="J94" i="1"/>
  <c r="L94" i="1" s="1"/>
  <c r="O94" i="1" s="1"/>
  <c r="P94" i="1" s="1"/>
  <c r="L93" i="1"/>
  <c r="O93" i="1" s="1"/>
  <c r="P93" i="1" s="1"/>
  <c r="L92" i="1"/>
  <c r="O92" i="1" s="1"/>
  <c r="P92" i="1" s="1"/>
  <c r="B91" i="1"/>
  <c r="L90" i="1"/>
  <c r="O90" i="1" s="1"/>
  <c r="P90" i="1" s="1"/>
  <c r="J89" i="1"/>
  <c r="L89" i="1" s="1"/>
  <c r="O89" i="1" s="1"/>
  <c r="P89" i="1" s="1"/>
  <c r="L88" i="1"/>
  <c r="O88" i="1" s="1"/>
  <c r="P88" i="1" s="1"/>
  <c r="L87" i="1"/>
  <c r="O87" i="1" s="1"/>
  <c r="P87" i="1" s="1"/>
  <c r="B86" i="1"/>
  <c r="B85" i="1"/>
  <c r="B84" i="1"/>
  <c r="B83" i="1"/>
  <c r="B82" i="1"/>
  <c r="L81" i="1"/>
  <c r="O81" i="1" s="1"/>
  <c r="G81" i="1"/>
  <c r="B81" i="1" s="1"/>
  <c r="L80" i="1"/>
  <c r="O80" i="1" s="1"/>
  <c r="P80" i="1" s="1"/>
  <c r="B80" i="1"/>
  <c r="L79" i="1"/>
  <c r="O79" i="1" s="1"/>
  <c r="P79" i="1" s="1"/>
  <c r="B79" i="1"/>
  <c r="B78" i="1"/>
  <c r="B77" i="1"/>
  <c r="B198" i="1" l="1"/>
  <c r="B204" i="1"/>
  <c r="B210" i="1"/>
  <c r="B214" i="1"/>
  <c r="B222" i="1"/>
  <c r="B247" i="1"/>
  <c r="B251" i="1"/>
  <c r="B255" i="1"/>
  <c r="P81" i="1"/>
  <c r="B161" i="1"/>
  <c r="B195" i="1"/>
  <c r="B197" i="1"/>
  <c r="B201" i="1"/>
  <c r="B203" i="1"/>
  <c r="B207" i="1"/>
  <c r="B209" i="1"/>
  <c r="B220" i="1"/>
  <c r="B243" i="1"/>
  <c r="B245" i="1"/>
  <c r="B250" i="1"/>
  <c r="B253" i="1"/>
  <c r="B261" i="1"/>
  <c r="B331" i="1"/>
  <c r="B333" i="1"/>
  <c r="B213" i="1"/>
  <c r="B218" i="1"/>
  <c r="B249" i="1"/>
  <c r="B259" i="1"/>
  <c r="B327" i="1"/>
  <c r="B329" i="1"/>
  <c r="B194" i="1"/>
  <c r="B200" i="1"/>
  <c r="B206" i="1"/>
  <c r="B212" i="1"/>
  <c r="B216" i="1"/>
  <c r="B244" i="1"/>
  <c r="B248" i="1"/>
  <c r="B252" i="1"/>
  <c r="B257" i="1"/>
  <c r="B262" i="1"/>
  <c r="B264" i="1"/>
  <c r="B266" i="1"/>
  <c r="B323" i="1"/>
  <c r="B325" i="1"/>
  <c r="P267" i="1"/>
  <c r="B87" i="1"/>
  <c r="B122" i="1"/>
  <c r="B125" i="1"/>
  <c r="B127" i="1"/>
  <c r="B130" i="1"/>
  <c r="B133" i="1"/>
  <c r="B155" i="1"/>
  <c r="B112" i="1"/>
  <c r="B115" i="1"/>
  <c r="B118" i="1"/>
  <c r="B121" i="1"/>
  <c r="B129" i="1"/>
  <c r="B150" i="1"/>
  <c r="B90" i="1"/>
  <c r="B93" i="1"/>
  <c r="B99" i="1"/>
  <c r="B102" i="1"/>
  <c r="B104" i="1"/>
  <c r="B105" i="1"/>
  <c r="B107" i="1"/>
  <c r="B108" i="1"/>
  <c r="B149" i="1"/>
  <c r="B88" i="1"/>
  <c r="B110" i="1"/>
  <c r="B113" i="1"/>
  <c r="B119" i="1"/>
  <c r="B124" i="1"/>
  <c r="B126" i="1"/>
  <c r="B132" i="1"/>
  <c r="B151" i="1"/>
  <c r="B154" i="1"/>
  <c r="B100" i="1"/>
  <c r="B103" i="1"/>
  <c r="B109" i="1"/>
  <c r="B114" i="1"/>
  <c r="B117" i="1"/>
  <c r="B120" i="1"/>
  <c r="B89" i="1"/>
  <c r="B92" i="1"/>
  <c r="B94" i="1"/>
  <c r="B95" i="1"/>
  <c r="B97" i="1"/>
  <c r="B98" i="1"/>
  <c r="B131" i="1"/>
  <c r="B148" i="1"/>
  <c r="B152" i="1"/>
  <c r="P156" i="1"/>
  <c r="P134" i="1"/>
  <c r="P82" i="1"/>
  <c r="B74" i="1" l="1"/>
  <c r="B75" i="1"/>
  <c r="B76" i="1"/>
  <c r="B137" i="1"/>
  <c r="B138" i="1"/>
  <c r="B139" i="1"/>
  <c r="B140" i="1"/>
  <c r="B141" i="1"/>
  <c r="B142" i="1"/>
  <c r="B143" i="1"/>
  <c r="B144" i="1"/>
  <c r="B145" i="1"/>
  <c r="B159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M465" i="1"/>
  <c r="J465" i="1"/>
  <c r="L465" i="1" s="1"/>
  <c r="M464" i="1"/>
  <c r="J464" i="1"/>
  <c r="L464" i="1" s="1"/>
  <c r="L463" i="1"/>
  <c r="O463" i="1" s="1"/>
  <c r="P463" i="1" s="1"/>
  <c r="L587" i="1"/>
  <c r="O587" i="1" s="1"/>
  <c r="P587" i="1" s="1"/>
  <c r="L591" i="1"/>
  <c r="O591" i="1" s="1"/>
  <c r="P591" i="1" s="1"/>
  <c r="L590" i="1"/>
  <c r="O590" i="1" s="1"/>
  <c r="P590" i="1" s="1"/>
  <c r="L589" i="1"/>
  <c r="O589" i="1" s="1"/>
  <c r="P589" i="1" s="1"/>
  <c r="L588" i="1"/>
  <c r="O588" i="1" s="1"/>
  <c r="P588" i="1" s="1"/>
  <c r="L577" i="1"/>
  <c r="O577" i="1" s="1"/>
  <c r="P577" i="1" s="1"/>
  <c r="L576" i="1"/>
  <c r="O576" i="1" s="1"/>
  <c r="P576" i="1" s="1"/>
  <c r="L575" i="1"/>
  <c r="O575" i="1" s="1"/>
  <c r="P575" i="1" s="1"/>
  <c r="L574" i="1"/>
  <c r="O574" i="1" s="1"/>
  <c r="P574" i="1" s="1"/>
  <c r="L567" i="1"/>
  <c r="O567" i="1" s="1"/>
  <c r="P567" i="1" s="1"/>
  <c r="L142" i="1"/>
  <c r="O142" i="1" s="1"/>
  <c r="P142" i="1" s="1"/>
  <c r="L553" i="1"/>
  <c r="O553" i="1" s="1"/>
  <c r="P553" i="1" s="1"/>
  <c r="L552" i="1"/>
  <c r="O552" i="1" s="1"/>
  <c r="P552" i="1" s="1"/>
  <c r="J542" i="1"/>
  <c r="L542" i="1" s="1"/>
  <c r="O542" i="1" s="1"/>
  <c r="P542" i="1" s="1"/>
  <c r="J541" i="1"/>
  <c r="L541" i="1" s="1"/>
  <c r="O541" i="1" s="1"/>
  <c r="P541" i="1" s="1"/>
  <c r="L540" i="1"/>
  <c r="O540" i="1" s="1"/>
  <c r="P540" i="1" s="1"/>
  <c r="L503" i="1"/>
  <c r="O503" i="1" s="1"/>
  <c r="P503" i="1" s="1"/>
  <c r="L504" i="1"/>
  <c r="O504" i="1" s="1"/>
  <c r="P504" i="1" s="1"/>
  <c r="L505" i="1"/>
  <c r="O505" i="1" s="1"/>
  <c r="P505" i="1" s="1"/>
  <c r="J498" i="1"/>
  <c r="L498" i="1" s="1"/>
  <c r="M498" i="1"/>
  <c r="L482" i="1"/>
  <c r="O482" i="1" s="1"/>
  <c r="P482" i="1" s="1"/>
  <c r="L481" i="1"/>
  <c r="O481" i="1" s="1"/>
  <c r="P481" i="1" s="1"/>
  <c r="L480" i="1"/>
  <c r="O480" i="1" s="1"/>
  <c r="P480" i="1" s="1"/>
  <c r="L479" i="1"/>
  <c r="O479" i="1" s="1"/>
  <c r="P479" i="1" s="1"/>
  <c r="L478" i="1"/>
  <c r="O478" i="1" s="1"/>
  <c r="P478" i="1" s="1"/>
  <c r="L477" i="1"/>
  <c r="O477" i="1" s="1"/>
  <c r="P477" i="1" s="1"/>
  <c r="L476" i="1"/>
  <c r="O476" i="1" s="1"/>
  <c r="P476" i="1" s="1"/>
  <c r="L475" i="1"/>
  <c r="O475" i="1" s="1"/>
  <c r="P475" i="1" s="1"/>
  <c r="L474" i="1"/>
  <c r="O474" i="1" s="1"/>
  <c r="P474" i="1" s="1"/>
  <c r="L473" i="1"/>
  <c r="O473" i="1" s="1"/>
  <c r="P473" i="1" s="1"/>
  <c r="L472" i="1"/>
  <c r="O472" i="1" s="1"/>
  <c r="P472" i="1" s="1"/>
  <c r="L471" i="1"/>
  <c r="O471" i="1" s="1"/>
  <c r="P471" i="1" s="1"/>
  <c r="L396" i="1"/>
  <c r="O396" i="1" s="1"/>
  <c r="P396" i="1" s="1"/>
  <c r="L379" i="1"/>
  <c r="O379" i="1" s="1"/>
  <c r="P379" i="1" s="1"/>
  <c r="L378" i="1"/>
  <c r="O378" i="1" s="1"/>
  <c r="P378" i="1" s="1"/>
  <c r="L377" i="1"/>
  <c r="O377" i="1" s="1"/>
  <c r="P377" i="1" s="1"/>
  <c r="L375" i="1"/>
  <c r="O375" i="1" s="1"/>
  <c r="P375" i="1" s="1"/>
  <c r="L351" i="1"/>
  <c r="O351" i="1" s="1"/>
  <c r="P351" i="1" s="1"/>
  <c r="L336" i="1"/>
  <c r="O336" i="1" s="1"/>
  <c r="P336" i="1" s="1"/>
  <c r="L337" i="1"/>
  <c r="O337" i="1" s="1"/>
  <c r="P337" i="1" s="1"/>
  <c r="L338" i="1"/>
  <c r="O338" i="1" s="1"/>
  <c r="P338" i="1" s="1"/>
  <c r="L339" i="1"/>
  <c r="O339" i="1" s="1"/>
  <c r="P339" i="1" s="1"/>
  <c r="L314" i="1"/>
  <c r="O314" i="1" s="1"/>
  <c r="P314" i="1" s="1"/>
  <c r="L313" i="1"/>
  <c r="O313" i="1" s="1"/>
  <c r="P313" i="1" s="1"/>
  <c r="L306" i="1"/>
  <c r="O306" i="1" s="1"/>
  <c r="P306" i="1" s="1"/>
  <c r="L272" i="1"/>
  <c r="O272" i="1" s="1"/>
  <c r="P272" i="1" s="1"/>
  <c r="L271" i="1"/>
  <c r="O271" i="1" s="1"/>
  <c r="P271" i="1" s="1"/>
  <c r="L280" i="1"/>
  <c r="O280" i="1" s="1"/>
  <c r="P280" i="1" s="1"/>
  <c r="L281" i="1"/>
  <c r="O281" i="1" s="1"/>
  <c r="P281" i="1" s="1"/>
  <c r="L282" i="1"/>
  <c r="O282" i="1" s="1"/>
  <c r="P282" i="1" s="1"/>
  <c r="L285" i="1"/>
  <c r="O285" i="1" s="1"/>
  <c r="P285" i="1" s="1"/>
  <c r="L286" i="1"/>
  <c r="O286" i="1" s="1"/>
  <c r="P286" i="1" s="1"/>
  <c r="L287" i="1"/>
  <c r="O287" i="1" s="1"/>
  <c r="P287" i="1" s="1"/>
  <c r="L288" i="1"/>
  <c r="O288" i="1" s="1"/>
  <c r="P288" i="1" s="1"/>
  <c r="L289" i="1"/>
  <c r="O289" i="1" s="1"/>
  <c r="P289" i="1" s="1"/>
  <c r="L290" i="1"/>
  <c r="O290" i="1" s="1"/>
  <c r="P290" i="1" s="1"/>
  <c r="L291" i="1"/>
  <c r="O291" i="1" s="1"/>
  <c r="P291" i="1" s="1"/>
  <c r="L292" i="1"/>
  <c r="O292" i="1" s="1"/>
  <c r="P292" i="1" s="1"/>
  <c r="L293" i="1"/>
  <c r="O293" i="1" s="1"/>
  <c r="P293" i="1" s="1"/>
  <c r="L294" i="1"/>
  <c r="O294" i="1" s="1"/>
  <c r="P294" i="1" s="1"/>
  <c r="L295" i="1"/>
  <c r="O295" i="1" s="1"/>
  <c r="P295" i="1" s="1"/>
  <c r="L296" i="1"/>
  <c r="O296" i="1" s="1"/>
  <c r="P296" i="1" s="1"/>
  <c r="L297" i="1"/>
  <c r="O297" i="1" s="1"/>
  <c r="P297" i="1" s="1"/>
  <c r="L298" i="1"/>
  <c r="O298" i="1" s="1"/>
  <c r="P298" i="1" s="1"/>
  <c r="L299" i="1"/>
  <c r="O299" i="1" s="1"/>
  <c r="P299" i="1" s="1"/>
  <c r="L300" i="1"/>
  <c r="O300" i="1" s="1"/>
  <c r="P300" i="1" s="1"/>
  <c r="L301" i="1"/>
  <c r="O301" i="1" s="1"/>
  <c r="P301" i="1" s="1"/>
  <c r="L302" i="1"/>
  <c r="O302" i="1" s="1"/>
  <c r="P302" i="1" s="1"/>
  <c r="L303" i="1"/>
  <c r="O303" i="1" s="1"/>
  <c r="P303" i="1" s="1"/>
  <c r="L304" i="1"/>
  <c r="O304" i="1" s="1"/>
  <c r="P304" i="1" s="1"/>
  <c r="L305" i="1"/>
  <c r="O305" i="1" s="1"/>
  <c r="P305" i="1" s="1"/>
  <c r="O465" i="1" l="1"/>
  <c r="P465" i="1" s="1"/>
  <c r="O464" i="1"/>
  <c r="P464" i="1" s="1"/>
  <c r="O498" i="1"/>
  <c r="P498" i="1" s="1"/>
  <c r="L273" i="1" l="1"/>
  <c r="O273" i="1" s="1"/>
  <c r="P273" i="1" s="1"/>
  <c r="L237" i="1"/>
  <c r="O237" i="1" s="1"/>
  <c r="P237" i="1" s="1"/>
  <c r="L236" i="1"/>
  <c r="O236" i="1" s="1"/>
  <c r="P236" i="1" s="1"/>
  <c r="L235" i="1"/>
  <c r="O235" i="1" s="1"/>
  <c r="P235" i="1" s="1"/>
  <c r="L234" i="1"/>
  <c r="O234" i="1" s="1"/>
  <c r="P234" i="1" s="1"/>
  <c r="L230" i="1"/>
  <c r="O230" i="1" s="1"/>
  <c r="P230" i="1" s="1"/>
  <c r="L229" i="1"/>
  <c r="O229" i="1" s="1"/>
  <c r="P229" i="1" s="1"/>
  <c r="L233" i="1"/>
  <c r="O233" i="1" s="1"/>
  <c r="P233" i="1" s="1"/>
  <c r="L232" i="1"/>
  <c r="O232" i="1" s="1"/>
  <c r="P232" i="1" s="1"/>
  <c r="L231" i="1"/>
  <c r="O231" i="1" s="1"/>
  <c r="P231" i="1" s="1"/>
  <c r="L228" i="1"/>
  <c r="O228" i="1" s="1"/>
  <c r="P228" i="1" s="1"/>
  <c r="L226" i="1"/>
  <c r="O226" i="1" s="1"/>
  <c r="P226" i="1" s="1"/>
  <c r="L225" i="1"/>
  <c r="O225" i="1" s="1"/>
  <c r="P225" i="1" s="1"/>
  <c r="L141" i="1" l="1"/>
  <c r="O141" i="1" s="1"/>
  <c r="P141" i="1" s="1"/>
  <c r="L557" i="1" l="1"/>
  <c r="O557" i="1" s="1"/>
  <c r="P557" i="1" s="1"/>
  <c r="N558" i="1" l="1"/>
  <c r="M558" i="1"/>
  <c r="J558" i="1"/>
  <c r="L558" i="1" s="1"/>
  <c r="O558" i="1" l="1"/>
  <c r="P558" i="1" s="1"/>
  <c r="B67" i="1"/>
  <c r="B68" i="1"/>
  <c r="B69" i="1"/>
  <c r="B70" i="1"/>
  <c r="B71" i="1"/>
  <c r="B72" i="1"/>
  <c r="B73" i="1"/>
  <c r="L548" i="1" l="1"/>
  <c r="O548" i="1" s="1"/>
  <c r="P548" i="1" s="1"/>
  <c r="L345" i="1" l="1"/>
  <c r="O345" i="1" s="1"/>
  <c r="P345" i="1" s="1"/>
  <c r="L274" i="1" l="1"/>
  <c r="O274" i="1" s="1"/>
  <c r="P274" i="1" s="1"/>
  <c r="L316" i="1"/>
  <c r="O316" i="1" s="1"/>
  <c r="P316" i="1" s="1"/>
  <c r="L312" i="1"/>
  <c r="O312" i="1" s="1"/>
  <c r="P312" i="1" s="1"/>
  <c r="L311" i="1"/>
  <c r="O311" i="1" s="1"/>
  <c r="P311" i="1" s="1"/>
  <c r="L317" i="1"/>
  <c r="O317" i="1" s="1"/>
  <c r="P317" i="1" s="1"/>
  <c r="L544" i="1"/>
  <c r="O544" i="1" s="1"/>
  <c r="P544" i="1" s="1"/>
  <c r="L532" i="1"/>
  <c r="O532" i="1" s="1"/>
  <c r="P532" i="1" s="1"/>
  <c r="L531" i="1"/>
  <c r="O531" i="1" s="1"/>
  <c r="P531" i="1" s="1"/>
  <c r="L550" i="1"/>
  <c r="O550" i="1" s="1"/>
  <c r="P550" i="1" s="1"/>
  <c r="L579" i="1"/>
  <c r="O579" i="1" s="1"/>
  <c r="P579" i="1" s="1"/>
  <c r="L584" i="1"/>
  <c r="O584" i="1" s="1"/>
  <c r="P584" i="1" s="1"/>
  <c r="L583" i="1"/>
  <c r="O583" i="1" s="1"/>
  <c r="P583" i="1" s="1"/>
  <c r="L582" i="1"/>
  <c r="L581" i="1"/>
  <c r="O581" i="1" s="1"/>
  <c r="P581" i="1" s="1"/>
  <c r="L571" i="1"/>
  <c r="O571" i="1" s="1"/>
  <c r="P571" i="1" s="1"/>
  <c r="L570" i="1"/>
  <c r="O570" i="1" s="1"/>
  <c r="P570" i="1" s="1"/>
  <c r="L569" i="1"/>
  <c r="O569" i="1" s="1"/>
  <c r="P569" i="1" s="1"/>
  <c r="L568" i="1"/>
  <c r="O568" i="1" s="1"/>
  <c r="P568" i="1" s="1"/>
  <c r="L566" i="1"/>
  <c r="O566" i="1" s="1"/>
  <c r="P566" i="1" s="1"/>
  <c r="M560" i="1"/>
  <c r="L560" i="1"/>
  <c r="N559" i="1"/>
  <c r="M559" i="1"/>
  <c r="J559" i="1"/>
  <c r="L559" i="1" s="1"/>
  <c r="N556" i="1"/>
  <c r="L556" i="1"/>
  <c r="O556" i="1" l="1"/>
  <c r="P556" i="1" s="1"/>
  <c r="O559" i="1"/>
  <c r="P559" i="1" s="1"/>
  <c r="O582" i="1"/>
  <c r="P582" i="1" s="1"/>
  <c r="O560" i="1"/>
  <c r="P560" i="1" s="1"/>
  <c r="P535" i="1" l="1"/>
  <c r="B592" i="1"/>
  <c r="L586" i="1"/>
  <c r="O586" i="1" s="1"/>
  <c r="P586" i="1" s="1"/>
  <c r="L580" i="1"/>
  <c r="O580" i="1" s="1"/>
  <c r="P580" i="1" s="1"/>
  <c r="L573" i="1"/>
  <c r="O573" i="1" s="1"/>
  <c r="P573" i="1" s="1"/>
  <c r="L572" i="1"/>
  <c r="O572" i="1" s="1"/>
  <c r="P572" i="1" s="1"/>
  <c r="L555" i="1"/>
  <c r="O555" i="1" s="1"/>
  <c r="P555" i="1" s="1"/>
  <c r="L554" i="1"/>
  <c r="O554" i="1" s="1"/>
  <c r="P554" i="1" s="1"/>
  <c r="P561" i="1" s="1"/>
  <c r="P526" i="1"/>
  <c r="L520" i="1"/>
  <c r="O520" i="1" s="1"/>
  <c r="P520" i="1" s="1"/>
  <c r="L519" i="1"/>
  <c r="O519" i="1" s="1"/>
  <c r="P519" i="1" s="1"/>
  <c r="L518" i="1"/>
  <c r="O518" i="1" s="1"/>
  <c r="P518" i="1" s="1"/>
  <c r="L517" i="1"/>
  <c r="O517" i="1" s="1"/>
  <c r="P517" i="1" s="1"/>
  <c r="L510" i="1"/>
  <c r="O510" i="1" s="1"/>
  <c r="P510" i="1" s="1"/>
  <c r="L509" i="1"/>
  <c r="O509" i="1" s="1"/>
  <c r="P509" i="1" s="1"/>
  <c r="L508" i="1"/>
  <c r="O508" i="1" s="1"/>
  <c r="P508" i="1" s="1"/>
  <c r="L507" i="1"/>
  <c r="O507" i="1" s="1"/>
  <c r="P507" i="1" s="1"/>
  <c r="L506" i="1"/>
  <c r="O506" i="1" s="1"/>
  <c r="P506" i="1" s="1"/>
  <c r="L502" i="1"/>
  <c r="O502" i="1" s="1"/>
  <c r="P502" i="1" s="1"/>
  <c r="L501" i="1"/>
  <c r="O501" i="1" s="1"/>
  <c r="P501" i="1" s="1"/>
  <c r="L494" i="1"/>
  <c r="O494" i="1" s="1"/>
  <c r="P494" i="1" s="1"/>
  <c r="L493" i="1"/>
  <c r="O493" i="1" s="1"/>
  <c r="P493" i="1" s="1"/>
  <c r="L492" i="1"/>
  <c r="O492" i="1" s="1"/>
  <c r="P492" i="1" s="1"/>
  <c r="L490" i="1"/>
  <c r="O490" i="1" s="1"/>
  <c r="P490" i="1" s="1"/>
  <c r="L489" i="1"/>
  <c r="O489" i="1" s="1"/>
  <c r="P489" i="1" s="1"/>
  <c r="L488" i="1"/>
  <c r="O488" i="1" s="1"/>
  <c r="P488" i="1" s="1"/>
  <c r="L487" i="1"/>
  <c r="O487" i="1" s="1"/>
  <c r="P487" i="1" s="1"/>
  <c r="L486" i="1"/>
  <c r="O486" i="1" s="1"/>
  <c r="P486" i="1" s="1"/>
  <c r="L485" i="1"/>
  <c r="O485" i="1" s="1"/>
  <c r="P485" i="1" s="1"/>
  <c r="L484" i="1"/>
  <c r="O484" i="1" s="1"/>
  <c r="P484" i="1" s="1"/>
  <c r="L483" i="1"/>
  <c r="O483" i="1" s="1"/>
  <c r="P483" i="1" s="1"/>
  <c r="L462" i="1"/>
  <c r="O462" i="1" s="1"/>
  <c r="P462" i="1" s="1"/>
  <c r="L454" i="1"/>
  <c r="O454" i="1" s="1"/>
  <c r="P454" i="1" s="1"/>
  <c r="L453" i="1"/>
  <c r="O453" i="1" s="1"/>
  <c r="P453" i="1" s="1"/>
  <c r="L452" i="1"/>
  <c r="O452" i="1" s="1"/>
  <c r="P452" i="1" s="1"/>
  <c r="L451" i="1"/>
  <c r="O451" i="1" s="1"/>
  <c r="P451" i="1" s="1"/>
  <c r="L450" i="1"/>
  <c r="O450" i="1" s="1"/>
  <c r="P450" i="1" s="1"/>
  <c r="L449" i="1"/>
  <c r="O449" i="1" s="1"/>
  <c r="P449" i="1" s="1"/>
  <c r="L448" i="1"/>
  <c r="O448" i="1" s="1"/>
  <c r="P448" i="1" s="1"/>
  <c r="L446" i="1"/>
  <c r="O446" i="1" s="1"/>
  <c r="P446" i="1" s="1"/>
  <c r="L445" i="1"/>
  <c r="O445" i="1" s="1"/>
  <c r="P445" i="1" s="1"/>
  <c r="L444" i="1"/>
  <c r="O444" i="1" s="1"/>
  <c r="P444" i="1" s="1"/>
  <c r="L443" i="1"/>
  <c r="O443" i="1" s="1"/>
  <c r="P443" i="1" s="1"/>
  <c r="L442" i="1"/>
  <c r="O442" i="1" s="1"/>
  <c r="P442" i="1" s="1"/>
  <c r="L441" i="1"/>
  <c r="O441" i="1" s="1"/>
  <c r="P441" i="1" s="1"/>
  <c r="L440" i="1"/>
  <c r="O440" i="1" s="1"/>
  <c r="P440" i="1" s="1"/>
  <c r="L439" i="1"/>
  <c r="O439" i="1" s="1"/>
  <c r="P439" i="1" s="1"/>
  <c r="L438" i="1"/>
  <c r="O438" i="1" s="1"/>
  <c r="P438" i="1" s="1"/>
  <c r="L435" i="1"/>
  <c r="O435" i="1" s="1"/>
  <c r="P435" i="1" s="1"/>
  <c r="L434" i="1"/>
  <c r="O434" i="1" s="1"/>
  <c r="P434" i="1" s="1"/>
  <c r="L433" i="1"/>
  <c r="O433" i="1" s="1"/>
  <c r="P433" i="1" s="1"/>
  <c r="L432" i="1"/>
  <c r="O432" i="1" s="1"/>
  <c r="P432" i="1" s="1"/>
  <c r="L431" i="1"/>
  <c r="O431" i="1" s="1"/>
  <c r="P431" i="1" s="1"/>
  <c r="L430" i="1"/>
  <c r="O430" i="1" s="1"/>
  <c r="P430" i="1" s="1"/>
  <c r="L429" i="1"/>
  <c r="O429" i="1" s="1"/>
  <c r="P429" i="1" s="1"/>
  <c r="L428" i="1"/>
  <c r="O428" i="1" s="1"/>
  <c r="P428" i="1" s="1"/>
  <c r="L427" i="1"/>
  <c r="O427" i="1" s="1"/>
  <c r="P427" i="1" s="1"/>
  <c r="L425" i="1"/>
  <c r="O425" i="1" s="1"/>
  <c r="P425" i="1" s="1"/>
  <c r="L424" i="1"/>
  <c r="O424" i="1" s="1"/>
  <c r="L423" i="1"/>
  <c r="O423" i="1" s="1"/>
  <c r="P423" i="1" s="1"/>
  <c r="L422" i="1"/>
  <c r="O422" i="1" s="1"/>
  <c r="P422" i="1" s="1"/>
  <c r="L421" i="1"/>
  <c r="O421" i="1" s="1"/>
  <c r="P421" i="1" s="1"/>
  <c r="L420" i="1"/>
  <c r="O420" i="1" s="1"/>
  <c r="P420" i="1" s="1"/>
  <c r="L419" i="1"/>
  <c r="O419" i="1" s="1"/>
  <c r="P419" i="1" s="1"/>
  <c r="J418" i="1"/>
  <c r="L418" i="1" s="1"/>
  <c r="O418" i="1" s="1"/>
  <c r="P418" i="1" s="1"/>
  <c r="M417" i="1"/>
  <c r="J417" i="1"/>
  <c r="L417" i="1" s="1"/>
  <c r="M416" i="1"/>
  <c r="J416" i="1"/>
  <c r="L416" i="1" s="1"/>
  <c r="L415" i="1"/>
  <c r="O415" i="1" s="1"/>
  <c r="P415" i="1" s="1"/>
  <c r="L414" i="1"/>
  <c r="O414" i="1" s="1"/>
  <c r="P414" i="1" s="1"/>
  <c r="L413" i="1"/>
  <c r="O413" i="1" s="1"/>
  <c r="P413" i="1" s="1"/>
  <c r="L412" i="1"/>
  <c r="O412" i="1" s="1"/>
  <c r="P412" i="1" s="1"/>
  <c r="L411" i="1"/>
  <c r="O411" i="1" s="1"/>
  <c r="P411" i="1" s="1"/>
  <c r="L410" i="1"/>
  <c r="O410" i="1" s="1"/>
  <c r="P410" i="1" s="1"/>
  <c r="L409" i="1"/>
  <c r="O409" i="1" s="1"/>
  <c r="P409" i="1" s="1"/>
  <c r="L408" i="1"/>
  <c r="O408" i="1" s="1"/>
  <c r="P408" i="1" s="1"/>
  <c r="L407" i="1"/>
  <c r="O407" i="1" s="1"/>
  <c r="P407" i="1" s="1"/>
  <c r="L395" i="1"/>
  <c r="O395" i="1" s="1"/>
  <c r="P395" i="1" s="1"/>
  <c r="L393" i="1"/>
  <c r="O393" i="1" s="1"/>
  <c r="L392" i="1"/>
  <c r="O392" i="1" s="1"/>
  <c r="L391" i="1"/>
  <c r="O391" i="1" s="1"/>
  <c r="L390" i="1"/>
  <c r="O390" i="1" s="1"/>
  <c r="L389" i="1"/>
  <c r="O389" i="1" s="1"/>
  <c r="P389" i="1" s="1"/>
  <c r="L388" i="1"/>
  <c r="O388" i="1" s="1"/>
  <c r="P388" i="1" s="1"/>
  <c r="L387" i="1"/>
  <c r="O387" i="1" s="1"/>
  <c r="P387" i="1" s="1"/>
  <c r="L386" i="1"/>
  <c r="O386" i="1" s="1"/>
  <c r="P386" i="1" s="1"/>
  <c r="L385" i="1"/>
  <c r="O385" i="1" s="1"/>
  <c r="P385" i="1" s="1"/>
  <c r="L380" i="1"/>
  <c r="O380" i="1" s="1"/>
  <c r="P380" i="1" s="1"/>
  <c r="L376" i="1"/>
  <c r="O376" i="1" s="1"/>
  <c r="P376" i="1" s="1"/>
  <c r="L374" i="1"/>
  <c r="O374" i="1" s="1"/>
  <c r="P374" i="1" s="1"/>
  <c r="L320" i="1"/>
  <c r="O320" i="1" s="1"/>
  <c r="P320" i="1" s="1"/>
  <c r="L335" i="1"/>
  <c r="O335" i="1" s="1"/>
  <c r="P335" i="1" s="1"/>
  <c r="L140" i="1"/>
  <c r="O140" i="1" s="1"/>
  <c r="P140" i="1" s="1"/>
  <c r="L139" i="1"/>
  <c r="O139" i="1" s="1"/>
  <c r="P139" i="1" s="1"/>
  <c r="P143" i="1" s="1"/>
  <c r="L341" i="1"/>
  <c r="O341" i="1" s="1"/>
  <c r="P341" i="1" s="1"/>
  <c r="L346" i="1"/>
  <c r="O346" i="1" s="1"/>
  <c r="P346" i="1" s="1"/>
  <c r="L344" i="1"/>
  <c r="O344" i="1" s="1"/>
  <c r="P344" i="1" s="1"/>
  <c r="L343" i="1"/>
  <c r="O343" i="1" s="1"/>
  <c r="P343" i="1" s="1"/>
  <c r="L350" i="1"/>
  <c r="O350" i="1" s="1"/>
  <c r="P350" i="1" s="1"/>
  <c r="L356" i="1"/>
  <c r="O356" i="1" s="1"/>
  <c r="P356" i="1" s="1"/>
  <c r="L369" i="1"/>
  <c r="O369" i="1" s="1"/>
  <c r="P369" i="1" s="1"/>
  <c r="L368" i="1"/>
  <c r="O368" i="1" s="1"/>
  <c r="P368" i="1" s="1"/>
  <c r="L367" i="1"/>
  <c r="O367" i="1" s="1"/>
  <c r="P367" i="1" s="1"/>
  <c r="L366" i="1"/>
  <c r="O366" i="1" s="1"/>
  <c r="P366" i="1" s="1"/>
  <c r="L365" i="1"/>
  <c r="O365" i="1" s="1"/>
  <c r="P365" i="1" s="1"/>
  <c r="L364" i="1"/>
  <c r="O364" i="1" s="1"/>
  <c r="P364" i="1" s="1"/>
  <c r="L363" i="1"/>
  <c r="O363" i="1" s="1"/>
  <c r="P363" i="1" s="1"/>
  <c r="L362" i="1"/>
  <c r="O362" i="1" s="1"/>
  <c r="P362" i="1" s="1"/>
  <c r="L361" i="1"/>
  <c r="O361" i="1" s="1"/>
  <c r="P361" i="1" s="1"/>
  <c r="L360" i="1"/>
  <c r="O360" i="1" s="1"/>
  <c r="P360" i="1" s="1"/>
  <c r="L358" i="1"/>
  <c r="O358" i="1" s="1"/>
  <c r="P358" i="1" s="1"/>
  <c r="L349" i="1"/>
  <c r="O349" i="1" s="1"/>
  <c r="P349" i="1" s="1"/>
  <c r="L348" i="1"/>
  <c r="O348" i="1" s="1"/>
  <c r="P348" i="1" s="1"/>
  <c r="P592" i="1" l="1"/>
  <c r="O416" i="1"/>
  <c r="P416" i="1" s="1"/>
  <c r="P393" i="1"/>
  <c r="P381" i="1"/>
  <c r="O417" i="1"/>
  <c r="P417" i="1" s="1"/>
  <c r="P403" i="1"/>
  <c r="P424" i="1"/>
  <c r="P513" i="1"/>
  <c r="P521" i="1"/>
  <c r="P390" i="1"/>
  <c r="P391" i="1"/>
  <c r="P392" i="1"/>
  <c r="P352" i="1"/>
  <c r="P370" i="1"/>
  <c r="L277" i="1"/>
  <c r="O277" i="1" s="1"/>
  <c r="P277" i="1" s="1"/>
  <c r="L276" i="1"/>
  <c r="O276" i="1" s="1"/>
  <c r="P276" i="1" s="1"/>
  <c r="L284" i="1"/>
  <c r="O284" i="1" s="1"/>
  <c r="P284" i="1" s="1"/>
  <c r="L279" i="1"/>
  <c r="O279" i="1" s="1"/>
  <c r="P279" i="1" s="1"/>
  <c r="L227" i="1"/>
  <c r="O227" i="1" s="1"/>
  <c r="P227" i="1" s="1"/>
  <c r="L224" i="1"/>
  <c r="O224" i="1" s="1"/>
  <c r="P224" i="1" s="1"/>
  <c r="P238" i="1" l="1"/>
  <c r="P397" i="1"/>
  <c r="P307" i="1"/>
  <c r="P467" i="1"/>
  <c r="P458" i="1"/>
  <c r="P594" i="1" l="1"/>
  <c r="P596" i="1" s="1"/>
  <c r="P595" i="1" l="1"/>
  <c r="P597" i="1" s="1"/>
  <c r="B597" i="1" l="1"/>
  <c r="B596" i="1"/>
  <c r="B595" i="1"/>
  <c r="B594" i="1"/>
  <c r="B66" i="1"/>
</calcChain>
</file>

<file path=xl/sharedStrings.xml><?xml version="1.0" encoding="utf-8"?>
<sst xmlns="http://schemas.openxmlformats.org/spreadsheetml/2006/main" count="973" uniqueCount="458">
  <si>
    <t>S#</t>
  </si>
  <si>
    <t>CSI NO</t>
  </si>
  <si>
    <t>QTY.</t>
  </si>
  <si>
    <t>DIVISION 02 - EXISTING CONDITIONS</t>
  </si>
  <si>
    <t>DETAIL #</t>
  </si>
  <si>
    <t>LS</t>
  </si>
  <si>
    <t>SUPERVISION</t>
  </si>
  <si>
    <t>DIVISION 01 - GENERAL REQUIREMENTS</t>
  </si>
  <si>
    <t>Subtotal</t>
  </si>
  <si>
    <t>Calc.</t>
  </si>
  <si>
    <t>MOBILIZATION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</si>
  <si>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</si>
  <si>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</si>
  <si>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</si>
  <si>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</si>
  <si>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</si>
  <si>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</si>
  <si>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</si>
  <si>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</si>
  <si>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G.Total</t>
  </si>
  <si>
    <t>Please review prices before submission of bid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</si>
  <si>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</si>
  <si>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</si>
  <si>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</si>
  <si>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</si>
  <si>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</si>
  <si>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</si>
  <si>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</si>
  <si>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</si>
  <si>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</si>
  <si>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</si>
  <si>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</si>
  <si>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</si>
  <si>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</si>
  <si>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</si>
  <si>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EA</t>
  </si>
  <si>
    <t>SF</t>
  </si>
  <si>
    <t>LF</t>
  </si>
  <si>
    <t>DIVISION 06 - WOOD, PLASTIC AND COMPOSITES</t>
  </si>
  <si>
    <t>EARTHWORK</t>
  </si>
  <si>
    <t>CF</t>
  </si>
  <si>
    <t>FOOTING EXCAVATION</t>
  </si>
  <si>
    <t>FOOTING BACKFILL</t>
  </si>
  <si>
    <t>EXPORT SURPLUS MATERIAL</t>
  </si>
  <si>
    <t>DIVISION 05 - METAL</t>
  </si>
  <si>
    <t>DIVISION 09 - FINISHES</t>
  </si>
  <si>
    <t>GYPSUM BOARD ASSEMBLIES</t>
  </si>
  <si>
    <t>FLOORING</t>
  </si>
  <si>
    <t>PAINTING</t>
  </si>
  <si>
    <t>SEALED CONCRETE</t>
  </si>
  <si>
    <t>CERAMIC TILE</t>
  </si>
  <si>
    <t>DIVISION 10 - SPECIALTIES</t>
  </si>
  <si>
    <t>TOILET AND BATH ACCESSORIES</t>
  </si>
  <si>
    <t>DIVISION 11 - EQUIPMENT</t>
  </si>
  <si>
    <t>REFRIGERATOR</t>
  </si>
  <si>
    <t>DIVISION 12 - FURNISHING</t>
  </si>
  <si>
    <t>DIVISION 08 - OPENING</t>
  </si>
  <si>
    <t>HOLLOW METAL DOORS, FRAMES AND HARDWARE</t>
  </si>
  <si>
    <t>WOOD DOORS</t>
  </si>
  <si>
    <t>ALUMINUM WINDOWS</t>
  </si>
  <si>
    <t>SET</t>
  </si>
  <si>
    <t>ARCHITECTURAL WOOD CASEWORK</t>
  </si>
  <si>
    <t>DIVISION 04 - MASONRY</t>
  </si>
  <si>
    <t>STONE</t>
  </si>
  <si>
    <t>DOOR HARDWARE</t>
  </si>
  <si>
    <t>(1- HR) GWB CEILING</t>
  </si>
  <si>
    <t>5/8" TYPE X GWB ceiling.</t>
  </si>
  <si>
    <t>EPOXY FLOORING</t>
  </si>
  <si>
    <t>DOORS PAINT</t>
  </si>
  <si>
    <t>ADA SHOWER SEAT</t>
  </si>
  <si>
    <t xml:space="preserve">Grab Bar 36" </t>
  </si>
  <si>
    <t xml:space="preserve">Grab Bar 42" </t>
  </si>
  <si>
    <t>18"  Vertical Grab Bar</t>
  </si>
  <si>
    <t>Soap Dispenser</t>
  </si>
  <si>
    <t>Coat Hook</t>
  </si>
  <si>
    <t>Automatic Roll Paper Towel Dispenser</t>
  </si>
  <si>
    <t>DISHWASHER</t>
  </si>
  <si>
    <t>COOKING RANGE W/ HOOD</t>
  </si>
  <si>
    <t>KITCHEN CHAIR</t>
  </si>
  <si>
    <t>BED W/ SIDE TABLES</t>
  </si>
  <si>
    <t>THREE SEAT SOFA W/ TABLE</t>
  </si>
  <si>
    <t>SINGLE SEAT SOFA</t>
  </si>
  <si>
    <t>TABLE W/ TWO CHAIRS</t>
  </si>
  <si>
    <t>SOLID SURFACING COUNTERTOPS</t>
  </si>
  <si>
    <t>DIVISION 21 - FIRE PROTECTION</t>
  </si>
  <si>
    <t>FIRE SPRINKLER</t>
  </si>
  <si>
    <t>SPRINKLER SYSTEM RISER</t>
  </si>
  <si>
    <t>ALLOWANCES FOR MISC.</t>
  </si>
  <si>
    <t>DIVISION 22 - PLUMBING</t>
  </si>
  <si>
    <t>2-Way Grade cleanout</t>
  </si>
  <si>
    <t>GAS METER</t>
  </si>
  <si>
    <t>GCO - GRADE CLEANOUT</t>
  </si>
  <si>
    <t>HB-1 - RECESSED HOSE BIBB - WOODFORD - B65-CC</t>
  </si>
  <si>
    <t>KS-1 - KITCHEN SINK</t>
  </si>
  <si>
    <t>Roof hydrant - ROOF HYDRANT - WOODFORD - SRH-MS - FREEZELESS</t>
  </si>
  <si>
    <t>RPZ-1 - REDUCED PRESSURE ZONE - WATTS - LF009-QT-S</t>
  </si>
  <si>
    <t>TD-1 - TRENCH DRAIN - ZURN - Z883</t>
  </si>
  <si>
    <t>WATER HEATER &amp; EQUIPMENTS</t>
  </si>
  <si>
    <t>EXPANSION TANK - AMTROL - ST-5</t>
  </si>
  <si>
    <t>SHUTT OFF VALVE</t>
  </si>
  <si>
    <t>PRESSURE RELIEF VALVE</t>
  </si>
  <si>
    <t>THERMOMETER</t>
  </si>
  <si>
    <t>CHECK VALVE</t>
  </si>
  <si>
    <t>MIXING VALVE</t>
  </si>
  <si>
    <t>AQUASTAT</t>
  </si>
  <si>
    <t>DOMESTIC WATER PIPING
COPPER TYPE "L"</t>
  </si>
  <si>
    <t>(1") Cold water pipe</t>
  </si>
  <si>
    <t>(1") Hot water pipe</t>
  </si>
  <si>
    <t>(1/2") Cold water pipe</t>
  </si>
  <si>
    <t>(1/2") Hot water pipe</t>
  </si>
  <si>
    <t>(1-1/2") COLD WATER PIPE</t>
  </si>
  <si>
    <t>(2") COLD WATER PIPE</t>
  </si>
  <si>
    <t>(3/4") Cold water pipe</t>
  </si>
  <si>
    <t>(3/4") Hot water pipe</t>
  </si>
  <si>
    <t>(3/4") HOT WATER RETURN PIPE</t>
  </si>
  <si>
    <t>SANITARY PIPING
SCH 40 PVC</t>
  </si>
  <si>
    <t>(1-1/2") Vent  pipe</t>
  </si>
  <si>
    <t>(2") Sanitary  pipe</t>
  </si>
  <si>
    <t>(3") VTR</t>
  </si>
  <si>
    <t>(4") Sanitary  pipe</t>
  </si>
  <si>
    <t>GAS PIPING</t>
  </si>
  <si>
    <t>misc.connections and accessories</t>
  </si>
  <si>
    <t>DIVISION 23 - HEATING, VENTILATING, AND AIR-CONDITIONING (HVAC)</t>
  </si>
  <si>
    <t>DIVISION 26 - ELECTRICAL</t>
  </si>
  <si>
    <t>DUPLEX RECEPTACLE</t>
  </si>
  <si>
    <t>GFCI DUPLEX RECEPTACLE W/ USB OUTLET WEATHERPROOF</t>
  </si>
  <si>
    <t>GFCI USB RECEPTACLE</t>
  </si>
  <si>
    <t>JUNCTION BOX</t>
  </si>
  <si>
    <t>JUNCTION BOX WEATHERPROOF</t>
  </si>
  <si>
    <t>MOTION SENSOR</t>
  </si>
  <si>
    <t>MOTOR RATED SWITCH</t>
  </si>
  <si>
    <t>NON FUSED DISCONNECT SWITCH</t>
  </si>
  <si>
    <t>SINGLE POLE SWITCH</t>
  </si>
  <si>
    <t>SPECIAL OUTLET</t>
  </si>
  <si>
    <t>THREE POLE SWITCH</t>
  </si>
  <si>
    <t>ELECTRICAL PANEL 3C, 208/120V, 3PH, 4W, 200A</t>
  </si>
  <si>
    <t>DISTRIBUTION BOARD 1000A</t>
  </si>
  <si>
    <t>OTHERS</t>
  </si>
  <si>
    <t>ELECTRIC WIRING &amp; CONDUIT</t>
  </si>
  <si>
    <t>ELECTRICAL FIXTURES</t>
  </si>
  <si>
    <t>FIRE ALARM</t>
  </si>
  <si>
    <t>DIVISION 27 - COMMUNICATION</t>
  </si>
  <si>
    <t>DIVISION 28 - ELECTRONIC SAFETY</t>
  </si>
  <si>
    <t>ACCESS SAFETY</t>
  </si>
  <si>
    <t>DIVISION 31 - EARTHWORK</t>
  </si>
  <si>
    <t>CY</t>
  </si>
  <si>
    <t>GRADING</t>
  </si>
  <si>
    <t>EROSION &amp; SEDIMENTATION CONTOL</t>
  </si>
  <si>
    <t>DIVISION 32 - EXTERIOR IMPROVEMENT</t>
  </si>
  <si>
    <t>ASPHALT PAVING</t>
  </si>
  <si>
    <t>CONC. SIDEWALK</t>
  </si>
  <si>
    <t>SIDEWALKS</t>
  </si>
  <si>
    <t>SURVEYING &amp; LAYOUTS</t>
  </si>
  <si>
    <t>SITE RETAINING WALLS</t>
  </si>
  <si>
    <t>IRRIGATION</t>
  </si>
  <si>
    <t>LANDSCAPE</t>
  </si>
  <si>
    <t>UTILITIES</t>
  </si>
  <si>
    <t>WATER UTILITIES</t>
  </si>
  <si>
    <t>STUB &amp; CAP WATER SERVICE LINE</t>
  </si>
  <si>
    <t>REMOTE FIRE DEPARTMENT CONNECTION</t>
  </si>
  <si>
    <t>PIV W/ TAMPER SWITCH</t>
  </si>
  <si>
    <t>(6") PVC WATER LINE CL. 235, CL900 PVC (DOMESTIC PRIVATE)</t>
  </si>
  <si>
    <t>EXCAVATION</t>
  </si>
  <si>
    <t>BEDDING</t>
  </si>
  <si>
    <t>TRENCH SPOIL EXPORT</t>
  </si>
  <si>
    <t>BACK FILLING</t>
  </si>
  <si>
    <t xml:space="preserve">SANITARY SEWER </t>
  </si>
  <si>
    <t>STORM DRAINAGE</t>
  </si>
  <si>
    <t>(8" THK) RETAINING WALL</t>
  </si>
  <si>
    <t>Add Contractor's overhead &amp; profit @ 20%</t>
  </si>
  <si>
    <t>(12" THK) TOPSOIL</t>
  </si>
  <si>
    <t>(3" THK) MULCH</t>
  </si>
  <si>
    <t>GWB WALL PAINT</t>
  </si>
  <si>
    <t>Project:</t>
  </si>
  <si>
    <t># OF CARPORTS:</t>
  </si>
  <si>
    <t># OF APTS:</t>
  </si>
  <si>
    <t>TOTAL NRSF:</t>
  </si>
  <si>
    <t># OF SPACES:</t>
  </si>
  <si>
    <t>Location (City, State):</t>
  </si>
  <si>
    <t># OF GARAGES</t>
  </si>
  <si>
    <t># STUDIO:</t>
  </si>
  <si>
    <t>TOTAL GSF:</t>
  </si>
  <si>
    <t>CLUBHOUSE:</t>
  </si>
  <si>
    <t>Project Manager:</t>
  </si>
  <si>
    <t># OF BEDROOMS:</t>
  </si>
  <si>
    <t># OF 1 BRS:</t>
  </si>
  <si>
    <t>EFFICIENCY:</t>
  </si>
  <si>
    <t># OF FLOORS:</t>
  </si>
  <si>
    <t>Supervisor:</t>
  </si>
  <si>
    <t># OF BATHROOMS:</t>
  </si>
  <si>
    <t># OF 2 BRS:</t>
  </si>
  <si>
    <t>PROJECT START DATE:</t>
  </si>
  <si>
    <t>PROJECT DURATION:</t>
  </si>
  <si>
    <t>Architect:</t>
  </si>
  <si>
    <t># OF BUILDINGS:</t>
  </si>
  <si>
    <t># OF 3 BRS:</t>
  </si>
  <si>
    <t xml:space="preserve">ACRES: </t>
  </si>
  <si>
    <t>S3 - STONE</t>
  </si>
  <si>
    <t>CERAMIC WALL TILE</t>
  </si>
  <si>
    <t>CARPET</t>
  </si>
  <si>
    <t>(3/4") WD FLOOR</t>
  </si>
  <si>
    <t>SHOWER TILE</t>
  </si>
  <si>
    <t>VANITY BASE CABINET</t>
  </si>
  <si>
    <t>CORNER FOOT SHELF</t>
  </si>
  <si>
    <t>PANTRY BASE CABINET</t>
  </si>
  <si>
    <t>PANTRY WALL CABINET</t>
  </si>
  <si>
    <t>BASE CABINET</t>
  </si>
  <si>
    <t>PANTRY CABINET</t>
  </si>
  <si>
    <t>WALL CABINET</t>
  </si>
  <si>
    <t>ISLAND BASE CABINET</t>
  </si>
  <si>
    <t>KITCHEN BACKSPLASH</t>
  </si>
  <si>
    <t>VINYL TILE</t>
  </si>
  <si>
    <t>CONCRETE WALL PANEL</t>
  </si>
  <si>
    <t>WOOD WALL CLADING</t>
  </si>
  <si>
    <t>GREAT ROOM WALL TILE</t>
  </si>
  <si>
    <t>GREAT ROOM BASE CABINET</t>
  </si>
  <si>
    <t>LAUNDRY BASE CABINET</t>
  </si>
  <si>
    <t>GREAT ROOM WALL CABINET</t>
  </si>
  <si>
    <t>QUARTZ COUNTERTOP</t>
  </si>
  <si>
    <t>SS COUNTERTOP</t>
  </si>
  <si>
    <t>FIREPLACE</t>
  </si>
  <si>
    <t>SIMPLEX RECEPTACLE</t>
  </si>
  <si>
    <t>GFI DUPLEX RECEPTACLE</t>
  </si>
  <si>
    <t>CEILING MTD RECEPTACLE</t>
  </si>
  <si>
    <t>FLOOR BOX DUPLEX RECEPTACLE</t>
  </si>
  <si>
    <t>TV OUTLET</t>
  </si>
  <si>
    <t>SMOKE DETECTOR</t>
  </si>
  <si>
    <t>COMBINATION SMOKE/CARBONMONOXIDE DETECTOR</t>
  </si>
  <si>
    <t>DUPLEX RECEPTACLE, WP</t>
  </si>
  <si>
    <t>LAVATORY</t>
  </si>
  <si>
    <t>WATER CLOSET</t>
  </si>
  <si>
    <t>BATH TUB</t>
  </si>
  <si>
    <t>SHOWER HEAD W/ VALVE &amp; TRIM SET</t>
  </si>
  <si>
    <t>UNDERCOUNTER REFRIGERATOR</t>
  </si>
  <si>
    <t>WASHER</t>
  </si>
  <si>
    <t>DRYER</t>
  </si>
  <si>
    <t>WATER HEATER</t>
  </si>
  <si>
    <t>SHRUB: - KARL FORESTER</t>
  </si>
  <si>
    <t>SHRUB: - GLOBE BLUE SPRUCE</t>
  </si>
  <si>
    <t>EVERGREEN TREE - DOUGLAS FIR</t>
  </si>
  <si>
    <t>DECIDUOUS TREE: - 2" CALIPER QUAKING ASPEN</t>
  </si>
  <si>
    <t>WATER WELL</t>
  </si>
  <si>
    <t xml:space="preserve">MICROWAVE </t>
  </si>
  <si>
    <t>STONE CAP</t>
  </si>
  <si>
    <t>(1X8) FASCIA</t>
  </si>
  <si>
    <t>(1X6) FASCIA</t>
  </si>
  <si>
    <t>(6") WD BASE</t>
  </si>
  <si>
    <t>(1'D) PANTRY SHELVES</t>
  </si>
  <si>
    <t>(1'2"D) WALL SHELVES</t>
  </si>
  <si>
    <t>(14"D) SHELVES</t>
  </si>
  <si>
    <t>(2"x12") STONE CAP</t>
  </si>
  <si>
    <t>(2"x7") STONE CAP</t>
  </si>
  <si>
    <t>(6") SEWER LINE</t>
  </si>
  <si>
    <t>HANDRAIL @PATIO</t>
  </si>
  <si>
    <t>(7'x8') FIBERGLASS DOOR. (1 EA)</t>
  </si>
  <si>
    <t>(2'4"x7') GLASS DOOR. (1 EA)</t>
  </si>
  <si>
    <t>(1'10"x2'6") ATTIC ACCESS. (2 EA)</t>
  </si>
  <si>
    <t>(3'x6'8") INSULATED METAL DOOR. (1 EA)</t>
  </si>
  <si>
    <t>(9'x8') INSULATED METAL DOOR. (2 EA)</t>
  </si>
  <si>
    <t>(3'x6'8") WD DOOR. (11 EA)</t>
  </si>
  <si>
    <t>(2'6"x6'8") WD DOOR. (7 EA)</t>
  </si>
  <si>
    <t>(4'x6'8") WD DOOR. (1 EA)</t>
  </si>
  <si>
    <t>(5'x6'8") WD DOOR. (2 EA)</t>
  </si>
  <si>
    <t>(3x2) WINDOW. (1 EA)</t>
  </si>
  <si>
    <t>(8'11"x4'6") WINDOW. (1 EA)</t>
  </si>
  <si>
    <t>(6'6"x4'6") WINDOW. (3 EA)</t>
  </si>
  <si>
    <t>(3'x5'6") WINDOW. (2 EA)</t>
  </si>
  <si>
    <t>(3'x2') WINDOW. (1 EA)</t>
  </si>
  <si>
    <t>(8'x5'6") WINDOW. (1 EA)</t>
  </si>
  <si>
    <t>(6'x2') WINDOW. (1 EA)</t>
  </si>
  <si>
    <t>(9'x7'6") WINDOW. (1 EA)</t>
  </si>
  <si>
    <t>(5'x5'6") WINDOW. (1 EA)</t>
  </si>
  <si>
    <t>(5'x4') WINDOW. (1 EA)</t>
  </si>
  <si>
    <t>(6'6"x5'6") WINDOW. (2 EA)</t>
  </si>
  <si>
    <t>(6'6"x2') WINDOW. (1 EA)</t>
  </si>
  <si>
    <t>(11'2"x9'5") WINDOW. (1 EA)</t>
  </si>
  <si>
    <t>(12'1"x7'6") WINDOW. (2 EA)</t>
  </si>
  <si>
    <t>(3'x7'6") WINDOW. (1 EA)</t>
  </si>
  <si>
    <t>(6'2"x8'1") WINDOW. (1 EA)</t>
  </si>
  <si>
    <t>(3'x5'6") WINDOW. (1 EA)</t>
  </si>
  <si>
    <t>(7'x5'6") WINDOW. (1 EA)</t>
  </si>
  <si>
    <t>(4'x4'6") WINDOW. (1 EA)</t>
  </si>
  <si>
    <t>(2'6"x4'6") WINDOW. (2 EA)</t>
  </si>
  <si>
    <t>(7'5"x4'6") WINDOW. (1 EA)</t>
  </si>
  <si>
    <t>(3'x8') FIBERGLASS DOOR. (4 EA)</t>
  </si>
  <si>
    <t>Blinds for WINDOW (28 EA)</t>
  </si>
  <si>
    <t>S1 - SIDING - 1X8 HORIZONTAL WOOD SHIPLAP SIDING - : MONTANA TIMBER</t>
  </si>
  <si>
    <t>S2 - SIDING - BOARD &amp; BATT - MONTANA TIMBER PRODUCTS</t>
  </si>
  <si>
    <t>C2 - SOFFIT - 3/4" PLYWOOD SAWN SOFFITT</t>
  </si>
  <si>
    <t>GWB CEILING PAINT</t>
  </si>
  <si>
    <t>EXTERIOR WALL PAINT</t>
  </si>
  <si>
    <t>DOOR HARDWARE. (32 EA)</t>
  </si>
  <si>
    <t>Toilet Paper Dispenser</t>
  </si>
  <si>
    <t>Mirror</t>
  </si>
  <si>
    <t>SHOWER GLASS</t>
  </si>
  <si>
    <t>SOFA</t>
  </si>
  <si>
    <t>DINNING TABLE W/ 8 CHAIRS</t>
  </si>
  <si>
    <t>TABLE</t>
  </si>
  <si>
    <t>SINGLE SOFA W/ SINGLE SIDE TABLE</t>
  </si>
  <si>
    <t>CB-1 - CLOTHES WASHER UTILITY BOX</t>
  </si>
  <si>
    <t xml:space="preserve">FD-1 - FLOOR DRAIN </t>
  </si>
  <si>
    <t>FCO - FLOOR CLEANOUT</t>
  </si>
  <si>
    <t>Ib-1 - ICEMACHINE UTILITY BOX</t>
  </si>
  <si>
    <t>PANTRY SINK</t>
  </si>
  <si>
    <t>Wall cleanout - JR SMITH</t>
  </si>
  <si>
    <t>CP-1 - RECIRCULATING PUMP</t>
  </si>
  <si>
    <t>ELECTRICAL PANEL 1C, 208/120V, 3PH, 4W, 400A</t>
  </si>
  <si>
    <t>ELECTRCAL BREAKER</t>
  </si>
  <si>
    <t>PRIMARY&amp;SEC./ TELEPHONE CABLE UNDERGROUND</t>
  </si>
  <si>
    <t>FIRE ALARM SYSTEM</t>
  </si>
  <si>
    <t>V - VANITY LED</t>
  </si>
  <si>
    <t>R - RECESSED CAN LED - 4" - LOTUS</t>
  </si>
  <si>
    <t>RA - LED - 4" ROUND, WHITE TRIM - LOTUS</t>
  </si>
  <si>
    <t>RE - LED - RECESSED CAN - 4" - LOTUS</t>
  </si>
  <si>
    <t>RWP - LED - 4" WEATHERPROOF</t>
  </si>
  <si>
    <t>S - EXTERIOR WALL SCONCE - DRY SKYLIGHT - LIGHTOLOGY, HIN856910</t>
  </si>
  <si>
    <t>SL - LED - STRIP LIGHT - WHITE</t>
  </si>
  <si>
    <t>SM - LED - SURFACE MOUNT</t>
  </si>
  <si>
    <t>U - LED - UTILITY LED</t>
  </si>
  <si>
    <t>P - PENDANT</t>
  </si>
  <si>
    <t>ROUGH GRADING</t>
  </si>
  <si>
    <t>FINISH GRADING</t>
  </si>
  <si>
    <t>3" HMA 12.5M64 BINDER COURSE</t>
  </si>
  <si>
    <t>8" DGA BASE COURSE (2B material)</t>
  </si>
  <si>
    <t>1.5" ASPHALT PAVEMENT</t>
  </si>
  <si>
    <t>ALLOWANCES FOR IRRIGATION</t>
  </si>
  <si>
    <t>REVEGETATE W/ NATIVE GRASS</t>
  </si>
  <si>
    <t>SOD</t>
  </si>
  <si>
    <t>ROCKBED</t>
  </si>
  <si>
    <t>GD-1 - GARBAGE DISPOSAL</t>
  </si>
  <si>
    <t>ELECTRICAL PANELS. (ASSUMED)</t>
  </si>
  <si>
    <t>BREAKERS. (ASSUMED)</t>
  </si>
  <si>
    <t>DATA OUTLET. (ASSUMED)</t>
  </si>
  <si>
    <t>TELE/DATA OUTLET. (ASSUMED)</t>
  </si>
  <si>
    <t>TELEPHONE OUTLET. (ASSUMED)</t>
  </si>
  <si>
    <t>TELEVISION OUTLET. (ASSUMED)</t>
  </si>
  <si>
    <t>(6") TAPPING SLEEVE &amp; VALVE</t>
  </si>
  <si>
    <t>(6") RPDA W/ ENCLOSURE</t>
  </si>
  <si>
    <t>(6") PVC STORM PIPE (ASSUMED)</t>
  </si>
  <si>
    <t>(3") PVC WATER LINE CL. 235, CL900 PVC (PRIVATE)</t>
  </si>
  <si>
    <t>EF - EXHAUST FAN</t>
  </si>
  <si>
    <t>AIR HANDLING UNIT W/ CONDENSING UNIT. (3 TON)</t>
  </si>
  <si>
    <t>ALLOWANCES FOR AIR METAL DUCTS</t>
  </si>
  <si>
    <t>ALLOWANCES FOR AIR TRANSFER DEVICES</t>
  </si>
  <si>
    <t>(2") Vent pipe</t>
  </si>
  <si>
    <t>(3") Sanitary pipe</t>
  </si>
  <si>
    <t>(3") Vent pipe</t>
  </si>
  <si>
    <t>A201 To A203</t>
  </si>
  <si>
    <t>A110</t>
  </si>
  <si>
    <t>A110 &amp; A111</t>
  </si>
  <si>
    <t>E110 To E112</t>
  </si>
  <si>
    <t>A101</t>
  </si>
  <si>
    <t>A101 &amp; A102</t>
  </si>
  <si>
    <t>A102</t>
  </si>
  <si>
    <t>STORM CLEANOUTS (ASSUMED)</t>
  </si>
  <si>
    <t>STUB &amp; CAP SS LINE (ASSUMED)</t>
  </si>
  <si>
    <t>DIVISION 03 - CONCRETE</t>
  </si>
  <si>
    <t>(1'6"Wx8"H) CONCRETE FOOTING</t>
  </si>
  <si>
    <t>Compaction of sub-grade.</t>
  </si>
  <si>
    <t>Formwork.</t>
  </si>
  <si>
    <t>Rebar's (Grade 60)</t>
  </si>
  <si>
    <t>LB</t>
  </si>
  <si>
    <t>Concrete footing. (f'c = 3000 PSI)</t>
  </si>
  <si>
    <t>(2'Wx10"H) CONCRETE FOOTING</t>
  </si>
  <si>
    <t>(3'Wx1'H) CONCRETE FOOTING</t>
  </si>
  <si>
    <t>(2' SQ.x10"H) CONCRETE FOOTING PAD (6 EA)</t>
  </si>
  <si>
    <t>(3' SQ.x1'H) CONCRETE FOOTING PAD (4 EA)</t>
  </si>
  <si>
    <t>(4' SQ.x1'H) CONCRETE FOOTING PAD (5 EA)</t>
  </si>
  <si>
    <t>CONCRETE WALL</t>
  </si>
  <si>
    <t>(6" THK) Concrete wall. (f'c = 3000 PSI)</t>
  </si>
  <si>
    <t>(8" THK) Concrete wall. (f'c = 3000 PSI)</t>
  </si>
  <si>
    <t>(12" THK) Concrete wall. (f'c = 3000 PSI)</t>
  </si>
  <si>
    <t>(24" THK) Concrete wall. (f'c = 3000 PSI)</t>
  </si>
  <si>
    <t>SLAB ON GRADE</t>
  </si>
  <si>
    <t>(4" THK) Aggregate base.</t>
  </si>
  <si>
    <t>(6 MIL) Vapor barrier.</t>
  </si>
  <si>
    <t>(4" THK) Slab on grade w/ 6x6-10/10 WWM. 
(f'c = 3000 PSI)</t>
  </si>
  <si>
    <t>CONCRETE STAIR</t>
  </si>
  <si>
    <t>(4" THK) Concrete stair &amp; steps. 
(f'c = 3000 PSI)</t>
  </si>
  <si>
    <t>STRUCTURAL STEEL</t>
  </si>
  <si>
    <t>W10x45</t>
  </si>
  <si>
    <t>W18x55</t>
  </si>
  <si>
    <t>L2x2x3/16</t>
  </si>
  <si>
    <t>L3x3x1/4</t>
  </si>
  <si>
    <t>L6x3-1/2x5/16</t>
  </si>
  <si>
    <t>METAL FABRICATIONS</t>
  </si>
  <si>
    <t>MISC ITEMS.</t>
  </si>
  <si>
    <t>WOOD FRAMING</t>
  </si>
  <si>
    <t>(2x6) P.T WOOD POST (83 EA)</t>
  </si>
  <si>
    <t>(2x6) WOOD POST (54 EA)</t>
  </si>
  <si>
    <t>(4x4) P.T WOOD POST (6 EA)</t>
  </si>
  <si>
    <t>(6x6) P.T WOOD POST (23 EA)</t>
  </si>
  <si>
    <t>(8x8) DF#1 P.T WOOD POST (10 EA)</t>
  </si>
  <si>
    <t>(3-1/2x9-1/2) P.T TIMBERSTRAND POST (1 EA)</t>
  </si>
  <si>
    <t>(2x8) HEADER BEAM</t>
  </si>
  <si>
    <t>(1-3/4"x9-1/2") LVL BEAM</t>
  </si>
  <si>
    <t>(1-3/4"x11-7/8") LVL BEAM</t>
  </si>
  <si>
    <t>(3-1/8"x12") GLU-LAM STAIR STRINGER</t>
  </si>
  <si>
    <t>(3-1/8"x15") GLU-LAM BEAM</t>
  </si>
  <si>
    <t>(5-1/8"x7-1/2") GLU-LAM BEAM</t>
  </si>
  <si>
    <t>(5-1/8"x9") GLU-LAM BEAM</t>
  </si>
  <si>
    <t>(5-1/8"x12") GLU-LAM BEAM</t>
  </si>
  <si>
    <t>(5-1/8"x13-1/2") GLU-LAM BEAM</t>
  </si>
  <si>
    <t>(5-1/8"x15") GLU-LAM BEAM</t>
  </si>
  <si>
    <t>(5-1/8"x18") GLU-LAM BEAM</t>
  </si>
  <si>
    <t>(8x10) DF #1 BEAM</t>
  </si>
  <si>
    <t>(8x14) DF #1 BEAM</t>
  </si>
  <si>
    <t>(8x16) DF #1 BEAM</t>
  </si>
  <si>
    <t>(2x6) SISTER JOISTS</t>
  </si>
  <si>
    <t>11-7/8" TJI230 FLOOR JOISTS</t>
  </si>
  <si>
    <t>11-7/8" TJI210 ROOF JOISTS</t>
  </si>
  <si>
    <t>(3x6) DF #1 ROOF RAFTER</t>
  </si>
  <si>
    <t>PRE-ENGINEERED ROOF TRUSS</t>
  </si>
  <si>
    <t>16 GA.x3" STRAP</t>
  </si>
  <si>
    <t>SIMPSON STHD14</t>
  </si>
  <si>
    <t>SIMPSON CJT5Z</t>
  </si>
  <si>
    <t>SIMPSON HGU7.25</t>
  </si>
  <si>
    <t>SIMPSON CJT4Z</t>
  </si>
  <si>
    <t>SIMPSON HCU612</t>
  </si>
  <si>
    <t>SIMPSON VPA CONNECTOR</t>
  </si>
  <si>
    <t>(2x4) GWB INTERIOR FURRING WALL (208 LF)</t>
  </si>
  <si>
    <t xml:space="preserve">(2x4) P.T Wood stud 16" O.C. </t>
  </si>
  <si>
    <t>(2x4) P.T Top &amp; bottom track.</t>
  </si>
  <si>
    <t>(2x4) GWB INTERIOR WALL (178 LF)</t>
  </si>
  <si>
    <t xml:space="preserve">(2x4) Wood stud 16" O.C. </t>
  </si>
  <si>
    <t>(2x4) Top &amp; bottom track.</t>
  </si>
  <si>
    <t>(2x6) GWB INTERIOR WALL (231 LF)</t>
  </si>
  <si>
    <t xml:space="preserve">(2x6) Wood stud 16" O.C. </t>
  </si>
  <si>
    <t>(2x6) Top &amp; bottom track.</t>
  </si>
  <si>
    <t>(2x6) GWB EXTERIOR WALL (588 LF)</t>
  </si>
  <si>
    <t>(2x4) GWB FIRPLACE WALL (9 LF)</t>
  </si>
  <si>
    <t>(2x6) GWB FIRPLACE WALL (42 LF)</t>
  </si>
  <si>
    <t xml:space="preserve">(2x6) P.T Wood stud 16" O.C. </t>
  </si>
  <si>
    <t>(2x6) P.T Top &amp; bottom track.</t>
  </si>
  <si>
    <t>ROUGH CARPENTRY</t>
  </si>
  <si>
    <t>(3/4") T&amp;G APA RATED STURD-I-FLOOR SHEATHING</t>
  </si>
  <si>
    <t>(15/32") WOOD STRUCT.1 SHEARWALL SHEATHING</t>
  </si>
  <si>
    <t>(5/8") PLYWOOD ROOF SHEATHING</t>
  </si>
  <si>
    <t>(5/8") Plywood Sheathing.</t>
  </si>
  <si>
    <t>FINISH CARPENTRY</t>
  </si>
  <si>
    <t>(10"Wx48"L) TREAD</t>
  </si>
  <si>
    <t xml:space="preserve">DIVISION 07 - THERMAL AND MOISTURE PROTECTION </t>
  </si>
  <si>
    <t>ROOFING</t>
  </si>
  <si>
    <t>(8" THK) Spray applied polyurethane Inuslation.</t>
  </si>
  <si>
    <t>Underlayment</t>
  </si>
  <si>
    <t>EPDM Roofing.</t>
  </si>
  <si>
    <t>Asphalt shingle.</t>
  </si>
  <si>
    <t>(6" THK) R15 Floor Sound batt insulation</t>
  </si>
  <si>
    <t>Gutter.</t>
  </si>
  <si>
    <t>Downspout.</t>
  </si>
  <si>
    <t>Drip edge</t>
  </si>
  <si>
    <t>(3-1/2") Batt insulation.</t>
  </si>
  <si>
    <t>(6") Batt insulation.</t>
  </si>
  <si>
    <t>Tyvek house wrap.</t>
  </si>
  <si>
    <t>(5/8"- 1 Layer) Gyp. BD. one side.</t>
  </si>
  <si>
    <t>(5/8"- 1 Layer) Gyp. BD. both side.</t>
  </si>
  <si>
    <t>A110 to A131 &amp; S1 to S4</t>
  </si>
  <si>
    <t xml:space="preserve"> S1 to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</si>
</sst>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-* #,##0.00_-;\-* #,##0.00_-;_-* &quot;-&quot;??_-;_-@_-"/>
    <numFmt numFmtId="165" formatCode="000000"/>
    <numFmt numFmtId="166" formatCode="&quot;$&quot;#,##0"/>
    <numFmt numFmtId="167" formatCode="_(* #,##0.000_);_(* \(#,##0.000\);_(* &quot;-&quot;???_);_(@_)"/>
    <numFmt numFmtId="168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theme="6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8" borderId="11" applyBorder="0">
      <alignment horizontal="center" vertical="center"/>
    </xf>
    <xf numFmtId="0" fontId="2" fillId="9" borderId="11" applyBorder="0">
      <alignment horizontal="center" vertical="center"/>
    </xf>
    <xf numFmtId="0" fontId="2" fillId="10" borderId="14">
      <alignment horizontal="center" vertical="center"/>
    </xf>
    <xf numFmtId="0" fontId="1" fillId="8" borderId="11" applyBorder="0">
      <alignment horizontal="center" vertical="center"/>
    </xf>
    <xf numFmtId="0" fontId="17" fillId="11" borderId="0" applyNumberFormat="0" applyBorder="0" applyAlignment="0" applyProtection="0"/>
    <xf numFmtId="0" fontId="1" fillId="9" borderId="11" applyBorder="0">
      <alignment horizontal="center" vertical="center"/>
    </xf>
    <xf numFmtId="0" fontId="1" fillId="10" borderId="14">
      <alignment horizontal="center" vertical="center"/>
    </xf>
  </cellStyleXfs>
  <cellXfs count="238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5" xfId="1" applyFont="1" applyFill="1" applyBorder="1" applyAlignment="1">
      <alignment horizontal="center" vertical="center" wrapText="1"/>
    </xf>
    <xf numFmtId="0" fontId="12" fillId="7" borderId="11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vertical="center" wrapText="1"/>
    </xf>
    <xf numFmtId="14" fontId="2" fillId="7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0" fontId="2" fillId="7" borderId="1" xfId="6" applyFont="1" applyFill="1" applyBorder="1" applyAlignment="1">
      <alignment horizontal="left" vertical="center" wrapText="1"/>
    </xf>
    <xf numFmtId="0" fontId="13" fillId="7" borderId="1" xfId="6" applyFont="1" applyFill="1" applyBorder="1" applyAlignment="1">
      <alignment horizontal="left" vertical="center" wrapText="1"/>
    </xf>
    <xf numFmtId="0" fontId="10" fillId="7" borderId="1" xfId="6" applyFont="1" applyFill="1" applyBorder="1" applyAlignment="1">
      <alignment horizontal="right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0" fillId="7" borderId="18" xfId="6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6" fillId="7" borderId="0" xfId="8" applyFont="1" applyFill="1" applyAlignment="1" applyProtection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1" fontId="13" fillId="7" borderId="1" xfId="1" applyNumberFormat="1" applyFont="1" applyFill="1" applyBorder="1" applyAlignment="1">
      <alignment horizontal="center" vertical="center" wrapText="1"/>
    </xf>
    <xf numFmtId="1" fontId="10" fillId="7" borderId="3" xfId="6" applyNumberFormat="1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2" fillId="7" borderId="3" xfId="1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right" vertical="center" wrapText="1"/>
    </xf>
    <xf numFmtId="42" fontId="2" fillId="7" borderId="0" xfId="0" applyNumberFormat="1" applyFont="1" applyFill="1" applyAlignment="1">
      <alignment vertical="center" wrapText="1"/>
    </xf>
    <xf numFmtId="42" fontId="10" fillId="7" borderId="8" xfId="6" applyNumberFormat="1" applyFont="1" applyFill="1" applyBorder="1" applyAlignment="1">
      <alignment horizontal="center" vertical="center" wrapText="1"/>
    </xf>
    <xf numFmtId="42" fontId="2" fillId="7" borderId="7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166" fontId="13" fillId="7" borderId="7" xfId="1" applyNumberFormat="1" applyFont="1" applyFill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166" fontId="10" fillId="7" borderId="9" xfId="0" applyNumberFormat="1" applyFont="1" applyFill="1" applyBorder="1" applyAlignment="1">
      <alignment horizontal="center" vertical="center" wrapText="1"/>
    </xf>
    <xf numFmtId="166" fontId="10" fillId="7" borderId="7" xfId="0" applyNumberFormat="1" applyFont="1" applyFill="1" applyBorder="1" applyAlignment="1">
      <alignment horizontal="center" vertical="center" wrapText="1"/>
    </xf>
    <xf numFmtId="0" fontId="1" fillId="8" borderId="25" xfId="9" applyFont="1" applyBorder="1" applyAlignment="1">
      <alignment horizontal="center" vertical="center" wrapText="1"/>
    </xf>
    <xf numFmtId="0" fontId="1" fillId="8" borderId="26" xfId="9" applyFont="1" applyBorder="1" applyAlignment="1">
      <alignment horizontal="center" vertical="center" wrapText="1"/>
    </xf>
    <xf numFmtId="0" fontId="1" fillId="8" borderId="27" xfId="9" applyFont="1" applyBorder="1" applyAlignment="1">
      <alignment horizontal="center" vertical="center" wrapText="1"/>
    </xf>
    <xf numFmtId="165" fontId="1" fillId="7" borderId="26" xfId="0" applyNumberFormat="1" applyFont="1" applyFill="1" applyBorder="1" applyAlignment="1">
      <alignment horizontal="center" vertical="center" wrapText="1"/>
    </xf>
    <xf numFmtId="1" fontId="1" fillId="8" borderId="26" xfId="9" applyNumberFormat="1" applyFont="1" applyBorder="1" applyAlignment="1">
      <alignment horizontal="center" vertical="center" wrapText="1"/>
    </xf>
    <xf numFmtId="42" fontId="1" fillId="8" borderId="26" xfId="9" applyNumberFormat="1" applyFont="1" applyBorder="1" applyAlignment="1">
      <alignment horizontal="center" vertical="center" wrapText="1"/>
    </xf>
    <xf numFmtId="42" fontId="1" fillId="8" borderId="28" xfId="9" applyNumberFormat="1" applyFont="1" applyBorder="1" applyAlignment="1">
      <alignment horizontal="center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6" fontId="10" fillId="7" borderId="3" xfId="6" applyNumberFormat="1" applyFont="1" applyFill="1" applyBorder="1" applyAlignment="1">
      <alignment horizontal="center" vertical="center" wrapText="1"/>
    </xf>
    <xf numFmtId="166" fontId="10" fillId="7" borderId="2" xfId="0" applyNumberFormat="1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 wrapText="1"/>
    </xf>
    <xf numFmtId="42" fontId="12" fillId="7" borderId="1" xfId="1" applyNumberFormat="1" applyFont="1" applyFill="1" applyBorder="1" applyAlignment="1">
      <alignment horizontal="center" vertical="center" wrapText="1"/>
    </xf>
    <xf numFmtId="42" fontId="10" fillId="7" borderId="3" xfId="6" applyNumberFormat="1" applyFont="1" applyFill="1" applyBorder="1" applyAlignment="1">
      <alignment horizontal="center" vertical="center" wrapText="1"/>
    </xf>
    <xf numFmtId="42" fontId="2" fillId="7" borderId="1" xfId="0" applyNumberFormat="1" applyFont="1" applyFill="1" applyBorder="1" applyAlignment="1">
      <alignment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165" fontId="13" fillId="7" borderId="15" xfId="0" applyNumberFormat="1" applyFont="1" applyFill="1" applyBorder="1" applyAlignment="1">
      <alignment horizontal="center" vertical="center" wrapText="1"/>
    </xf>
    <xf numFmtId="0" fontId="14" fillId="7" borderId="15" xfId="6" applyFont="1" applyFill="1" applyBorder="1" applyAlignment="1">
      <alignment horizontal="right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168" fontId="10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14" fillId="7" borderId="1" xfId="1" applyNumberFormat="1" applyFont="1" applyFill="1" applyBorder="1" applyAlignment="1">
      <alignment horizontal="right" vertical="center" wrapText="1"/>
    </xf>
    <xf numFmtId="168" fontId="14" fillId="7" borderId="1" xfId="0" applyNumberFormat="1" applyFont="1" applyFill="1" applyBorder="1" applyAlignment="1">
      <alignment horizontal="center" vertical="center" wrapText="1"/>
    </xf>
    <xf numFmtId="2" fontId="13" fillId="7" borderId="1" xfId="1" applyNumberFormat="1" applyFont="1" applyFill="1" applyBorder="1" applyAlignment="1">
      <alignment horizontal="right" vertical="center" wrapText="1"/>
    </xf>
    <xf numFmtId="168" fontId="14" fillId="7" borderId="1" xfId="6" applyNumberFormat="1" applyFont="1" applyFill="1" applyBorder="1" applyAlignment="1">
      <alignment horizontal="center" vertical="center" wrapText="1"/>
    </xf>
    <xf numFmtId="168" fontId="14" fillId="7" borderId="15" xfId="6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right" vertical="center" wrapText="1"/>
    </xf>
    <xf numFmtId="2" fontId="14" fillId="7" borderId="15" xfId="1" applyNumberFormat="1" applyFont="1" applyFill="1" applyBorder="1" applyAlignment="1">
      <alignment horizontal="right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" fontId="1" fillId="8" borderId="11" xfId="12" applyNumberFormat="1" applyBorder="1" applyAlignment="1">
      <alignment horizontal="center" vertical="center" wrapText="1"/>
    </xf>
    <xf numFmtId="0" fontId="1" fillId="8" borderId="12" xfId="12" applyBorder="1" applyAlignment="1">
      <alignment horizontal="center" vertical="center" wrapText="1"/>
    </xf>
    <xf numFmtId="42" fontId="1" fillId="8" borderId="12" xfId="12" applyNumberFormat="1" applyBorder="1" applyAlignment="1">
      <alignment horizontal="center" vertical="center" wrapText="1"/>
    </xf>
    <xf numFmtId="42" fontId="1" fillId="8" borderId="13" xfId="12" applyNumberFormat="1" applyBorder="1" applyAlignment="1">
      <alignment horizontal="center" vertical="center" wrapText="1"/>
    </xf>
    <xf numFmtId="0" fontId="1" fillId="8" borderId="34" xfId="12" applyBorder="1" applyAlignment="1">
      <alignment horizontal="center" vertical="center" wrapText="1"/>
    </xf>
    <xf numFmtId="0" fontId="1" fillId="8" borderId="14" xfId="12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165" fontId="1" fillId="7" borderId="14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42" fontId="1" fillId="7" borderId="7" xfId="6" applyNumberFormat="1" applyFont="1" applyFill="1" applyBorder="1" applyAlignment="1">
      <alignment horizontal="center" vertical="center" wrapText="1"/>
    </xf>
    <xf numFmtId="42" fontId="1" fillId="7" borderId="16" xfId="6" applyNumberFormat="1" applyFont="1" applyFill="1" applyBorder="1" applyAlignment="1">
      <alignment horizontal="center" vertical="center" wrapText="1"/>
    </xf>
    <xf numFmtId="42" fontId="10" fillId="7" borderId="8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67" fontId="1" fillId="7" borderId="3" xfId="0" applyNumberFormat="1" applyFont="1" applyFill="1" applyBorder="1" applyAlignment="1">
      <alignment horizontal="center" vertical="center" wrapText="1"/>
    </xf>
    <xf numFmtId="41" fontId="1" fillId="7" borderId="3" xfId="0" applyNumberFormat="1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" xfId="6" applyFont="1" applyFill="1" applyBorder="1" applyAlignment="1">
      <alignment horizontal="left" vertical="center" wrapText="1"/>
    </xf>
    <xf numFmtId="42" fontId="1" fillId="7" borderId="1" xfId="0" applyNumberFormat="1" applyFont="1" applyFill="1" applyBorder="1" applyAlignment="1">
      <alignment vertical="center" wrapText="1"/>
    </xf>
    <xf numFmtId="42" fontId="1" fillId="7" borderId="7" xfId="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" fillId="8" borderId="12" xfId="12" applyNumberFormat="1" applyBorder="1" applyAlignment="1">
      <alignment horizontal="center" vertical="center" wrapText="1"/>
    </xf>
    <xf numFmtId="1" fontId="12" fillId="7" borderId="2" xfId="1" applyNumberFormat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19" xfId="1" applyFont="1" applyFill="1" applyBorder="1" applyAlignment="1">
      <alignment horizontal="center" vertical="center" wrapText="1"/>
    </xf>
    <xf numFmtId="0" fontId="10" fillId="7" borderId="19" xfId="6" applyFont="1" applyFill="1" applyBorder="1" applyAlignment="1">
      <alignment horizontal="center" vertical="center" wrapText="1"/>
    </xf>
    <xf numFmtId="42" fontId="10" fillId="7" borderId="2" xfId="6" applyNumberFormat="1" applyFont="1" applyFill="1" applyBorder="1" applyAlignment="1">
      <alignment horizontal="center" vertical="center" wrapText="1"/>
    </xf>
    <xf numFmtId="42" fontId="10" fillId="7" borderId="9" xfId="6" applyNumberFormat="1" applyFont="1" applyFill="1" applyBorder="1" applyAlignment="1">
      <alignment horizontal="center" vertical="center" wrapText="1"/>
    </xf>
    <xf numFmtId="0" fontId="10" fillId="7" borderId="11" xfId="6" applyFont="1" applyFill="1" applyBorder="1" applyAlignment="1">
      <alignment horizontal="center" vertical="center" wrapText="1"/>
    </xf>
    <xf numFmtId="42" fontId="10" fillId="7" borderId="1" xfId="6" applyNumberFormat="1" applyFont="1" applyFill="1" applyBorder="1" applyAlignment="1">
      <alignment horizontal="center" vertical="center" wrapText="1"/>
    </xf>
    <xf numFmtId="42" fontId="10" fillId="7" borderId="7" xfId="6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1" fontId="12" fillId="7" borderId="17" xfId="1" applyNumberFormat="1" applyFont="1" applyFill="1" applyBorder="1" applyAlignment="1">
      <alignment horizontal="center" vertical="center" wrapText="1"/>
    </xf>
    <xf numFmtId="0" fontId="12" fillId="7" borderId="17" xfId="1" applyFont="1" applyFill="1" applyBorder="1" applyAlignment="1">
      <alignment horizontal="center" vertical="center" wrapText="1"/>
    </xf>
    <xf numFmtId="0" fontId="12" fillId="7" borderId="35" xfId="1" applyFont="1" applyFill="1" applyBorder="1" applyAlignment="1">
      <alignment horizontal="center" vertical="center" wrapText="1"/>
    </xf>
    <xf numFmtId="0" fontId="10" fillId="7" borderId="35" xfId="6" applyFont="1" applyFill="1" applyBorder="1" applyAlignment="1">
      <alignment horizontal="center" vertical="center" wrapText="1"/>
    </xf>
    <xf numFmtId="42" fontId="10" fillId="7" borderId="17" xfId="6" applyNumberFormat="1" applyFont="1" applyFill="1" applyBorder="1" applyAlignment="1">
      <alignment horizontal="center" vertical="center" wrapText="1"/>
    </xf>
    <xf numFmtId="42" fontId="10" fillId="7" borderId="36" xfId="6" applyNumberFormat="1" applyFont="1" applyFill="1" applyBorder="1" applyAlignment="1">
      <alignment horizontal="center" vertical="center" wrapText="1"/>
    </xf>
    <xf numFmtId="0" fontId="10" fillId="7" borderId="1" xfId="6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2" fontId="1" fillId="7" borderId="2" xfId="0" applyNumberFormat="1" applyFont="1" applyFill="1" applyBorder="1" applyAlignment="1">
      <alignment vertical="center" wrapText="1"/>
    </xf>
    <xf numFmtId="42" fontId="1" fillId="7" borderId="9" xfId="0" applyNumberFormat="1" applyFont="1" applyFill="1" applyBorder="1" applyAlignment="1">
      <alignment vertical="center" wrapText="1"/>
    </xf>
    <xf numFmtId="2" fontId="1" fillId="7" borderId="20" xfId="0" applyNumberFormat="1" applyFont="1" applyFill="1" applyBorder="1" applyAlignment="1">
      <alignment horizontal="center" vertical="center" wrapText="1"/>
    </xf>
    <xf numFmtId="2" fontId="12" fillId="7" borderId="20" xfId="1" applyNumberFormat="1" applyFont="1" applyFill="1" applyBorder="1" applyAlignment="1">
      <alignment horizontal="center" vertical="center" wrapText="1"/>
    </xf>
    <xf numFmtId="2" fontId="12" fillId="7" borderId="15" xfId="1" applyNumberFormat="1" applyFont="1" applyFill="1" applyBorder="1" applyAlignment="1">
      <alignment horizontal="center" vertical="center" wrapText="1"/>
    </xf>
    <xf numFmtId="42" fontId="12" fillId="7" borderId="16" xfId="1" applyNumberFormat="1" applyFont="1" applyFill="1" applyBorder="1" applyAlignment="1">
      <alignment horizontal="center" vertical="center" wrapText="1"/>
    </xf>
    <xf numFmtId="168" fontId="12" fillId="7" borderId="1" xfId="1" applyNumberFormat="1" applyFont="1" applyFill="1" applyBorder="1" applyAlignment="1">
      <alignment horizontal="center" vertical="center"/>
    </xf>
    <xf numFmtId="0" fontId="12" fillId="7" borderId="20" xfId="1" applyFont="1" applyFill="1" applyBorder="1" applyAlignment="1">
      <alignment horizontal="center" vertical="center" wrapText="1"/>
    </xf>
    <xf numFmtId="42" fontId="12" fillId="7" borderId="15" xfId="1" applyNumberFormat="1" applyFont="1" applyFill="1" applyBorder="1" applyAlignment="1">
      <alignment horizontal="center" vertical="center" wrapText="1"/>
    </xf>
    <xf numFmtId="0" fontId="1" fillId="7" borderId="17" xfId="6" applyFont="1" applyFill="1" applyBorder="1" applyAlignment="1">
      <alignment vertical="center" wrapText="1"/>
    </xf>
    <xf numFmtId="0" fontId="19" fillId="7" borderId="10" xfId="13" applyFont="1" applyFill="1" applyBorder="1" applyAlignment="1">
      <alignment horizontal="center" vertical="center" wrapText="1"/>
    </xf>
    <xf numFmtId="0" fontId="1" fillId="7" borderId="1" xfId="6" applyFont="1" applyFill="1" applyBorder="1" applyAlignment="1">
      <alignment horizontal="center" vertical="center" wrapText="1"/>
    </xf>
    <xf numFmtId="0" fontId="1" fillId="7" borderId="19" xfId="6" applyFont="1" applyFill="1" applyBorder="1" applyAlignment="1">
      <alignment horizontal="center" vertical="center" wrapText="1"/>
    </xf>
    <xf numFmtId="42" fontId="1" fillId="7" borderId="2" xfId="6" applyNumberFormat="1" applyFont="1" applyFill="1" applyBorder="1" applyAlignment="1">
      <alignment horizontal="left" vertical="center" wrapText="1"/>
    </xf>
    <xf numFmtId="42" fontId="1" fillId="7" borderId="9" xfId="6" applyNumberFormat="1" applyFont="1" applyFill="1" applyBorder="1" applyAlignment="1">
      <alignment horizontal="left" vertical="center" wrapText="1"/>
    </xf>
    <xf numFmtId="0" fontId="1" fillId="7" borderId="11" xfId="6" applyFont="1" applyFill="1" applyBorder="1" applyAlignment="1">
      <alignment horizontal="center" vertical="center" wrapText="1"/>
    </xf>
    <xf numFmtId="42" fontId="1" fillId="7" borderId="1" xfId="6" applyNumberFormat="1" applyFont="1" applyFill="1" applyBorder="1" applyAlignment="1">
      <alignment horizontal="left" vertical="center" wrapText="1"/>
    </xf>
    <xf numFmtId="42" fontId="1" fillId="7" borderId="7" xfId="6" applyNumberFormat="1" applyFont="1" applyFill="1" applyBorder="1" applyAlignment="1">
      <alignment horizontal="left" vertical="center" wrapText="1"/>
    </xf>
    <xf numFmtId="0" fontId="18" fillId="7" borderId="37" xfId="0" applyFont="1" applyFill="1" applyBorder="1" applyAlignment="1">
      <alignment horizontal="left" vertical="top" wrapText="1"/>
    </xf>
    <xf numFmtId="0" fontId="0" fillId="12" borderId="0" xfId="0" applyFill="1" applyAlignment="1">
      <alignment vertical="center" wrapText="1"/>
    </xf>
    <xf numFmtId="2" fontId="10" fillId="7" borderId="3" xfId="6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1" fillId="7" borderId="1" xfId="7" applyFont="1" applyFill="1" applyBorder="1" applyAlignment="1">
      <alignment horizontal="center" vertical="center" wrapText="1"/>
    </xf>
    <xf numFmtId="0" fontId="19" fillId="7" borderId="34" xfId="13" applyFont="1" applyFill="1" applyBorder="1" applyAlignment="1">
      <alignment horizontal="center" vertical="center" wrapText="1"/>
    </xf>
    <xf numFmtId="2" fontId="12" fillId="7" borderId="3" xfId="1" applyNumberFormat="1" applyFont="1" applyFill="1" applyBorder="1" applyAlignment="1">
      <alignment horizontal="center" vertical="center" wrapText="1"/>
    </xf>
    <xf numFmtId="0" fontId="1" fillId="8" borderId="1" xfId="12" applyBorder="1" applyAlignment="1">
      <alignment horizontal="center" vertical="center" wrapText="1"/>
    </xf>
    <xf numFmtId="0" fontId="10" fillId="7" borderId="20" xfId="6" applyFont="1" applyFill="1" applyBorder="1" applyAlignment="1">
      <alignment horizontal="center" vertical="center" wrapText="1"/>
    </xf>
    <xf numFmtId="42" fontId="10" fillId="7" borderId="15" xfId="6" applyNumberFormat="1" applyFont="1" applyFill="1" applyBorder="1" applyAlignment="1">
      <alignment horizontal="center" vertical="center" wrapText="1"/>
    </xf>
    <xf numFmtId="6" fontId="10" fillId="7" borderId="16" xfId="6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9" fontId="21" fillId="7" borderId="1" xfId="0" applyNumberFormat="1" applyFont="1" applyFill="1" applyBorder="1" applyAlignment="1">
      <alignment horizontal="right" vertical="center"/>
    </xf>
    <xf numFmtId="49" fontId="21" fillId="7" borderId="1" xfId="0" applyNumberFormat="1" applyFont="1" applyFill="1" applyBorder="1" applyAlignment="1">
      <alignment horizontal="right" vertical="center" wrapText="1"/>
    </xf>
    <xf numFmtId="0" fontId="1" fillId="7" borderId="17" xfId="6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5" fontId="1" fillId="7" borderId="15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42" fontId="12" fillId="7" borderId="7" xfId="1" applyNumberFormat="1" applyFont="1" applyFill="1" applyBorder="1" applyAlignment="1">
      <alignment horizontal="center" vertical="center" wrapText="1"/>
    </xf>
    <xf numFmtId="168" fontId="1" fillId="7" borderId="1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2" fillId="7" borderId="11" xfId="1" applyNumberFormat="1" applyFont="1" applyFill="1" applyBorder="1" applyAlignment="1">
      <alignment horizontal="center" vertical="center" wrapText="1"/>
    </xf>
    <xf numFmtId="2" fontId="12" fillId="7" borderId="1" xfId="1" applyNumberFormat="1" applyFont="1" applyFill="1" applyBorder="1" applyAlignment="1">
      <alignment horizontal="center" vertical="center" wrapText="1"/>
    </xf>
    <xf numFmtId="168" fontId="1" fillId="7" borderId="20" xfId="6" applyNumberFormat="1" applyFont="1" applyFill="1" applyBorder="1" applyAlignment="1">
      <alignment horizontal="center" vertical="center" wrapText="1"/>
    </xf>
    <xf numFmtId="2" fontId="1" fillId="7" borderId="20" xfId="6" applyNumberFormat="1" applyFont="1" applyFill="1" applyBorder="1" applyAlignment="1">
      <alignment horizontal="center" vertical="center" wrapText="1"/>
    </xf>
    <xf numFmtId="168" fontId="12" fillId="7" borderId="1" xfId="1" applyNumberFormat="1" applyFont="1" applyFill="1" applyBorder="1" applyAlignment="1">
      <alignment horizontal="center" vertical="center" wrapText="1"/>
    </xf>
    <xf numFmtId="2" fontId="1" fillId="7" borderId="1" xfId="7" applyNumberFormat="1" applyFont="1" applyFill="1" applyBorder="1" applyAlignment="1">
      <alignment horizontal="center" vertical="center" wrapText="1"/>
    </xf>
    <xf numFmtId="168" fontId="1" fillId="7" borderId="1" xfId="6" applyNumberFormat="1" applyFont="1" applyFill="1" applyBorder="1" applyAlignment="1">
      <alignment horizontal="center" vertical="center" wrapText="1"/>
    </xf>
    <xf numFmtId="2" fontId="1" fillId="7" borderId="1" xfId="6" applyNumberFormat="1" applyFont="1" applyFill="1" applyBorder="1" applyAlignment="1">
      <alignment horizontal="center" vertical="center" wrapText="1"/>
    </xf>
    <xf numFmtId="1" fontId="12" fillId="7" borderId="15" xfId="1" applyNumberFormat="1" applyFont="1" applyFill="1" applyBorder="1" applyAlignment="1">
      <alignment horizontal="center" vertical="center" wrapText="1"/>
    </xf>
    <xf numFmtId="2" fontId="12" fillId="7" borderId="14" xfId="1" applyNumberFormat="1" applyFont="1" applyFill="1" applyBorder="1" applyAlignment="1">
      <alignment horizontal="center" vertical="center" wrapText="1"/>
    </xf>
    <xf numFmtId="0" fontId="1" fillId="7" borderId="15" xfId="6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6" fontId="13" fillId="7" borderId="1" xfId="0" applyNumberFormat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8" fontId="12" fillId="7" borderId="11" xfId="1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right" vertical="center" wrapText="1"/>
    </xf>
    <xf numFmtId="0" fontId="21" fillId="7" borderId="1" xfId="0" applyFont="1" applyFill="1" applyBorder="1" applyAlignment="1">
      <alignment horizontal="right" vertical="center"/>
    </xf>
    <xf numFmtId="0" fontId="20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vertical="center" wrapText="1"/>
    </xf>
    <xf numFmtId="0" fontId="0" fillId="7" borderId="0" xfId="0" applyFill="1"/>
    <xf numFmtId="6" fontId="12" fillId="7" borderId="7" xfId="1" applyNumberFormat="1" applyFont="1" applyFill="1" applyBorder="1" applyAlignment="1">
      <alignment horizontal="center" vertical="center" wrapText="1"/>
    </xf>
    <xf numFmtId="168" fontId="12" fillId="7" borderId="20" xfId="1" applyNumberFormat="1" applyFont="1" applyFill="1" applyBorder="1" applyAlignment="1">
      <alignment horizontal="center" vertical="center" wrapText="1"/>
    </xf>
    <xf numFmtId="2" fontId="1" fillId="7" borderId="11" xfId="6" applyNumberFormat="1" applyFont="1" applyFill="1" applyBorder="1" applyAlignment="1">
      <alignment horizontal="center" vertical="center" wrapText="1"/>
    </xf>
    <xf numFmtId="0" fontId="1" fillId="7" borderId="1" xfId="6" applyFont="1" applyFill="1" applyBorder="1" applyAlignment="1">
      <alignment vertical="center" wrapText="1"/>
    </xf>
    <xf numFmtId="0" fontId="1" fillId="7" borderId="15" xfId="6" applyFont="1" applyFill="1" applyBorder="1" applyAlignment="1">
      <alignment horizontal="center" vertical="center" wrapText="1"/>
    </xf>
    <xf numFmtId="0" fontId="1" fillId="7" borderId="17" xfId="6" applyFont="1" applyFill="1" applyBorder="1" applyAlignment="1">
      <alignment horizontal="center" vertical="center" wrapText="1"/>
    </xf>
    <xf numFmtId="0" fontId="1" fillId="7" borderId="2" xfId="6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7" xfId="7" applyFont="1" applyFill="1" applyBorder="1" applyAlignment="1">
      <alignment horizontal="center" vertical="center" wrapText="1"/>
    </xf>
    <xf numFmtId="0" fontId="1" fillId="7" borderId="15" xfId="7" applyFont="1" applyFill="1" applyBorder="1" applyAlignment="1">
      <alignment horizontal="center" vertical="center" wrapText="1"/>
    </xf>
    <xf numFmtId="0" fontId="1" fillId="7" borderId="2" xfId="7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2" fontId="10" fillId="7" borderId="32" xfId="0" applyNumberFormat="1" applyFont="1" applyFill="1" applyBorder="1" applyAlignment="1">
      <alignment horizontal="center" vertical="center" wrapText="1"/>
    </xf>
    <xf numFmtId="2" fontId="10" fillId="7" borderId="33" xfId="0" applyNumberFormat="1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42" fontId="10" fillId="7" borderId="6" xfId="0" applyNumberFormat="1" applyFont="1" applyFill="1" applyBorder="1" applyAlignment="1">
      <alignment horizontal="center" vertical="center" wrapText="1"/>
    </xf>
    <xf numFmtId="42" fontId="10" fillId="7" borderId="8" xfId="0" applyNumberFormat="1" applyFont="1" applyFill="1" applyBorder="1" applyAlignment="1">
      <alignment horizontal="center" vertical="center" wrapText="1"/>
    </xf>
    <xf numFmtId="1" fontId="10" fillId="7" borderId="32" xfId="0" applyNumberFormat="1" applyFont="1" applyFill="1" applyBorder="1" applyAlignment="1">
      <alignment horizontal="center" vertical="center" wrapText="1"/>
    </xf>
    <xf numFmtId="1" fontId="10" fillId="7" borderId="3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5" fontId="1" fillId="7" borderId="15" xfId="0" applyNumberFormat="1" applyFont="1" applyFill="1" applyBorder="1" applyAlignment="1">
      <alignment horizontal="center" vertical="center" wrapText="1"/>
    </xf>
    <xf numFmtId="165" fontId="1" fillId="7" borderId="17" xfId="0" applyNumberFormat="1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16">
    <cellStyle name="40% - Accent3" xfId="7" builtinId="39"/>
    <cellStyle name="Accent3" xfId="13" builtinId="37"/>
    <cellStyle name="Heading 1 2" xfId="2" xr:uid="{00000000-0005-0000-0000-000002000000}"/>
    <cellStyle name="Heading 2 2" xfId="3" xr:uid="{00000000-0005-0000-0000-000003000000}"/>
    <cellStyle name="Heading 3 2" xfId="4" xr:uid="{00000000-0005-0000-0000-000004000000}"/>
    <cellStyle name="Hyperlink" xfId="8" builtinId="8"/>
    <cellStyle name="Normal" xfId="0" builtinId="0"/>
    <cellStyle name="Normal 2" xfId="6" xr:uid="{00000000-0005-0000-0000-000007000000}"/>
    <cellStyle name="Normal 3" xfId="1" xr:uid="{00000000-0005-0000-0000-000008000000}"/>
    <cellStyle name="Style 1" xfId="9" xr:uid="{00000000-0005-0000-0000-000009000000}"/>
    <cellStyle name="Style 1 2" xfId="12" xr:uid="{00000000-0005-0000-0000-00000A000000}"/>
    <cellStyle name="Style 2" xfId="10" xr:uid="{00000000-0005-0000-0000-00000B000000}"/>
    <cellStyle name="Style 2 2" xfId="14" xr:uid="{00000000-0005-0000-0000-00000C000000}"/>
    <cellStyle name="Style 3" xfId="11" xr:uid="{00000000-0005-0000-0000-00000D000000}"/>
    <cellStyle name="Style 3 2" xfId="15" xr:uid="{00000000-0005-0000-0000-00000E000000}"/>
    <cellStyle name="Title 2" xfId="5" xr:uid="{00000000-0005-0000-0000-00000F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27</xdr:row>
      <xdr:rowOff>156455</xdr:rowOff>
    </xdr:from>
    <xdr:to>
      <xdr:col>5</xdr:col>
      <xdr:colOff>2064132</xdr:colOff>
      <xdr:row>39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27</xdr:row>
      <xdr:rowOff>156393</xdr:rowOff>
    </xdr:from>
    <xdr:to>
      <xdr:col>12</xdr:col>
      <xdr:colOff>228681</xdr:colOff>
      <xdr:row>39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39</xdr:row>
      <xdr:rowOff>182213</xdr:rowOff>
    </xdr:from>
    <xdr:to>
      <xdr:col>5</xdr:col>
      <xdr:colOff>2064132</xdr:colOff>
      <xdr:row>53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07/04/23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39</xdr:row>
      <xdr:rowOff>182213</xdr:rowOff>
    </xdr:from>
    <xdr:to>
      <xdr:col>12</xdr:col>
      <xdr:colOff>228681</xdr:colOff>
      <xdr:row>53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25</xdr:row>
      <xdr:rowOff>89156</xdr:rowOff>
    </xdr:from>
    <xdr:to>
      <xdr:col>5</xdr:col>
      <xdr:colOff>2064132</xdr:colOff>
      <xdr:row>27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25</xdr:row>
      <xdr:rowOff>93220</xdr:rowOff>
    </xdr:from>
    <xdr:to>
      <xdr:col>12</xdr:col>
      <xdr:colOff>228681</xdr:colOff>
      <xdr:row>27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17</xdr:row>
      <xdr:rowOff>164546</xdr:rowOff>
    </xdr:from>
    <xdr:to>
      <xdr:col>12</xdr:col>
      <xdr:colOff>219075</xdr:colOff>
      <xdr:row>21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ysClr val="windowText" lastClr="000000"/>
              </a:solidFill>
            </a:rPr>
            <a:t>CUSHING LANE MANHATTAN, MT</a:t>
          </a:r>
        </a:p>
      </xdr:txBody>
    </xdr:sp>
    <xdr:clientData/>
  </xdr:twoCellAnchor>
  <xdr:twoCellAnchor>
    <xdr:from>
      <xdr:col>2</xdr:col>
      <xdr:colOff>641537</xdr:colOff>
      <xdr:row>9</xdr:row>
      <xdr:rowOff>171679</xdr:rowOff>
    </xdr:from>
    <xdr:to>
      <xdr:col>12</xdr:col>
      <xdr:colOff>209550</xdr:colOff>
      <xdr:row>17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SUNSPEAR FARMHOUSE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607"/>
  <sheetViews>
    <sheetView showGridLines="0" tabSelected="1" topLeftCell="A520" zoomScaleNormal="100" zoomScaleSheetLayoutView="40" workbookViewId="0">
      <selection activeCell="L535" sqref="L535"/>
    </sheetView>
  </sheetViews>
  <sheetFormatPr defaultColWidth="9.140625" defaultRowHeight="14.25" x14ac:dyDescent="0.25"/>
  <cols>
    <col min="1" max="1" width="2.85546875" style="5" customWidth="1"/>
    <col min="2" max="2" width="4.42578125" style="33" bestFit="1" customWidth="1"/>
    <col min="3" max="3" width="10.85546875" style="33" customWidth="1"/>
    <col min="4" max="4" width="15" style="33" customWidth="1"/>
    <col min="5" max="5" width="12.7109375" style="33" customWidth="1"/>
    <col min="6" max="6" width="52.7109375" style="5" customWidth="1"/>
    <col min="7" max="7" width="11" style="25" customWidth="1"/>
    <col min="8" max="8" width="11" style="33" hidden="1" customWidth="1"/>
    <col min="9" max="9" width="11" style="33" customWidth="1"/>
    <col min="10" max="10" width="10.5703125" style="33" customWidth="1"/>
    <col min="11" max="11" width="9.85546875" style="33" customWidth="1"/>
    <col min="12" max="12" width="10.85546875" style="33" customWidth="1"/>
    <col min="13" max="13" width="12.42578125" style="41" customWidth="1"/>
    <col min="14" max="14" width="13.85546875" style="5" customWidth="1"/>
    <col min="15" max="15" width="14.28515625" style="5" customWidth="1"/>
    <col min="16" max="16" width="14.85546875" style="5" customWidth="1"/>
    <col min="17" max="17" width="9.140625" style="5"/>
    <col min="18" max="18" width="12.42578125" style="5" bestFit="1" customWidth="1"/>
    <col min="19" max="16384" width="9.140625" style="5"/>
  </cols>
  <sheetData>
    <row r="2" spans="2:14" ht="25.5" x14ac:dyDescent="0.25">
      <c r="B2" s="6"/>
      <c r="C2" s="6"/>
      <c r="D2" s="188" t="s">
        <v>173</v>
      </c>
      <c r="E2" s="231"/>
      <c r="F2" s="232"/>
      <c r="G2" s="189" t="s">
        <v>174</v>
      </c>
      <c r="H2" s="190"/>
      <c r="I2" s="156" t="s">
        <v>175</v>
      </c>
      <c r="J2" s="155"/>
      <c r="K2" s="156" t="s">
        <v>176</v>
      </c>
      <c r="L2" s="155"/>
      <c r="M2" s="156" t="s">
        <v>177</v>
      </c>
      <c r="N2" s="155"/>
    </row>
    <row r="3" spans="2:14" ht="30" x14ac:dyDescent="0.25">
      <c r="B3" s="6"/>
      <c r="C3" s="6"/>
      <c r="D3" s="191" t="s">
        <v>178</v>
      </c>
      <c r="E3" s="231"/>
      <c r="F3" s="232"/>
      <c r="G3" s="189" t="s">
        <v>179</v>
      </c>
      <c r="H3" s="190"/>
      <c r="I3" s="156" t="s">
        <v>180</v>
      </c>
      <c r="J3" s="155"/>
      <c r="K3" s="156" t="s">
        <v>181</v>
      </c>
      <c r="L3" s="155"/>
      <c r="M3" s="156" t="s">
        <v>182</v>
      </c>
      <c r="N3" s="155"/>
    </row>
    <row r="4" spans="2:14" ht="30" x14ac:dyDescent="0.25">
      <c r="B4" s="6"/>
      <c r="C4" s="6"/>
      <c r="D4" s="191" t="s">
        <v>183</v>
      </c>
      <c r="E4" s="233"/>
      <c r="F4" s="234"/>
      <c r="G4" s="156" t="s">
        <v>184</v>
      </c>
      <c r="H4" s="155"/>
      <c r="I4" s="156" t="s">
        <v>185</v>
      </c>
      <c r="J4" s="155"/>
      <c r="K4" s="156" t="s">
        <v>186</v>
      </c>
      <c r="L4" s="155"/>
      <c r="M4" s="156" t="s">
        <v>187</v>
      </c>
      <c r="N4" s="155"/>
    </row>
    <row r="5" spans="2:14" ht="38.25" x14ac:dyDescent="0.25">
      <c r="B5" s="6"/>
      <c r="C5" s="6"/>
      <c r="D5" s="188" t="s">
        <v>188</v>
      </c>
      <c r="E5" s="233"/>
      <c r="F5" s="234"/>
      <c r="G5" s="156" t="s">
        <v>189</v>
      </c>
      <c r="H5" s="155"/>
      <c r="I5" s="156" t="s">
        <v>190</v>
      </c>
      <c r="J5" s="155"/>
      <c r="K5" s="156" t="s">
        <v>191</v>
      </c>
      <c r="L5" s="155"/>
      <c r="M5" s="156" t="s">
        <v>192</v>
      </c>
      <c r="N5" s="156"/>
    </row>
    <row r="6" spans="2:14" ht="25.5" x14ac:dyDescent="0.25">
      <c r="B6" s="6"/>
      <c r="C6" s="6"/>
      <c r="D6" s="188" t="s">
        <v>193</v>
      </c>
      <c r="E6" s="233"/>
      <c r="F6" s="234"/>
      <c r="G6" s="156" t="s">
        <v>194</v>
      </c>
      <c r="H6" s="155"/>
      <c r="I6" s="156" t="s">
        <v>195</v>
      </c>
      <c r="J6" s="155"/>
      <c r="K6" s="154"/>
      <c r="L6" s="103"/>
      <c r="M6" s="156" t="s">
        <v>196</v>
      </c>
      <c r="N6" s="155"/>
    </row>
    <row r="7" spans="2:14" ht="14.25" customHeight="1" x14ac:dyDescent="0.25">
      <c r="B7" s="6"/>
      <c r="C7" s="6"/>
      <c r="D7" s="6"/>
      <c r="E7" s="7"/>
      <c r="F7" s="6"/>
      <c r="G7" s="26"/>
      <c r="H7" s="6"/>
      <c r="I7" s="6"/>
      <c r="J7" s="6"/>
      <c r="K7" s="6"/>
      <c r="L7" s="6"/>
    </row>
    <row r="8" spans="2:14" ht="14.25" customHeight="1" x14ac:dyDescent="0.25">
      <c r="B8" s="6"/>
      <c r="C8" s="6"/>
      <c r="D8" s="6"/>
      <c r="E8" s="7"/>
      <c r="F8" s="6"/>
      <c r="G8" s="26"/>
      <c r="H8" s="6"/>
      <c r="I8" s="6"/>
      <c r="J8" s="6"/>
      <c r="K8" s="6"/>
      <c r="L8" s="6"/>
    </row>
    <row r="9" spans="2:14" ht="14.25" customHeight="1" x14ac:dyDescent="0.25">
      <c r="B9" s="6"/>
      <c r="C9" s="6"/>
      <c r="D9" s="6"/>
      <c r="E9" s="7"/>
      <c r="F9" s="6"/>
      <c r="G9" s="26"/>
      <c r="H9" s="6"/>
      <c r="I9" s="6"/>
      <c r="J9" s="6"/>
      <c r="K9" s="6"/>
      <c r="L9" s="6"/>
    </row>
    <row r="11" spans="2:14" ht="15" x14ac:dyDescent="0.25">
      <c r="B11" s="7"/>
      <c r="C11" s="7"/>
      <c r="D11" s="7"/>
      <c r="E11" s="7"/>
      <c r="F11" s="8"/>
      <c r="G11" s="26"/>
      <c r="H11" s="7"/>
      <c r="I11" s="7"/>
      <c r="J11" s="7"/>
      <c r="K11" s="7"/>
      <c r="L11" s="7"/>
    </row>
    <row r="12" spans="2:14" ht="15" x14ac:dyDescent="0.25">
      <c r="B12" s="7"/>
      <c r="C12" s="7"/>
      <c r="D12" s="7"/>
      <c r="E12" s="7"/>
      <c r="F12" s="8"/>
      <c r="G12" s="26"/>
      <c r="H12" s="7"/>
      <c r="I12" s="7"/>
      <c r="J12" s="7"/>
      <c r="K12" s="7"/>
      <c r="L12" s="7"/>
    </row>
    <row r="13" spans="2:14" ht="15" x14ac:dyDescent="0.25">
      <c r="B13" s="7"/>
      <c r="C13" s="7"/>
      <c r="D13" s="7"/>
      <c r="E13" s="7"/>
      <c r="F13" s="8"/>
      <c r="G13" s="26"/>
      <c r="H13" s="7"/>
      <c r="I13" s="7"/>
      <c r="J13" s="7"/>
      <c r="K13" s="7"/>
      <c r="L13" s="7"/>
    </row>
    <row r="16" spans="2:14" ht="14.25" customHeight="1" x14ac:dyDescent="0.25">
      <c r="F16" s="8"/>
    </row>
    <row r="17" spans="6:6" ht="14.25" customHeight="1" x14ac:dyDescent="0.25"/>
    <row r="18" spans="6:6" ht="14.25" customHeight="1" x14ac:dyDescent="0.25"/>
    <row r="19" spans="6:6" ht="14.25" customHeight="1" x14ac:dyDescent="0.25"/>
    <row r="20" spans="6:6" ht="14.25" customHeight="1" x14ac:dyDescent="0.25">
      <c r="F20" s="9"/>
    </row>
    <row r="21" spans="6:6" ht="14.25" customHeight="1" x14ac:dyDescent="0.25">
      <c r="F21" s="9"/>
    </row>
    <row r="22" spans="6:6" ht="14.25" customHeight="1" x14ac:dyDescent="0.25">
      <c r="F22" s="9"/>
    </row>
    <row r="23" spans="6:6" ht="14.25" customHeight="1" x14ac:dyDescent="0.25">
      <c r="F23" s="9"/>
    </row>
    <row r="24" spans="6:6" ht="15" customHeight="1" x14ac:dyDescent="0.25">
      <c r="F24" s="9"/>
    </row>
    <row r="55" spans="2:16" ht="15" x14ac:dyDescent="0.25">
      <c r="D55" s="10" t="s">
        <v>16</v>
      </c>
      <c r="E55" s="235">
        <v>-82</v>
      </c>
      <c r="F55" s="235"/>
    </row>
    <row r="56" spans="2:16" x14ac:dyDescent="0.25">
      <c r="D56" s="11"/>
    </row>
    <row r="57" spans="2:16" ht="15" x14ac:dyDescent="0.25">
      <c r="D57" s="12" t="s">
        <v>14</v>
      </c>
      <c r="E57" s="235" t="s">
        <v>13</v>
      </c>
      <c r="F57" s="235"/>
    </row>
    <row r="62" spans="2:16" ht="15" thickBot="1" x14ac:dyDescent="0.3"/>
    <row r="63" spans="2:16" ht="13.9" customHeight="1" x14ac:dyDescent="0.25">
      <c r="B63" s="227" t="s">
        <v>0</v>
      </c>
      <c r="C63" s="229" t="s">
        <v>12</v>
      </c>
      <c r="D63" s="223" t="s">
        <v>4</v>
      </c>
      <c r="E63" s="223" t="s">
        <v>1</v>
      </c>
      <c r="F63" s="223" t="s">
        <v>11</v>
      </c>
      <c r="G63" s="221" t="s">
        <v>2</v>
      </c>
      <c r="H63" s="223" t="s">
        <v>9</v>
      </c>
      <c r="I63" s="223" t="s">
        <v>15</v>
      </c>
      <c r="J63" s="223" t="s">
        <v>26</v>
      </c>
      <c r="K63" s="223"/>
      <c r="L63" s="223"/>
      <c r="M63" s="212" t="s">
        <v>30</v>
      </c>
      <c r="N63" s="212" t="s">
        <v>33</v>
      </c>
      <c r="O63" s="217" t="s">
        <v>34</v>
      </c>
      <c r="P63" s="219" t="s">
        <v>27</v>
      </c>
    </row>
    <row r="64" spans="2:16" ht="29.25" thickBot="1" x14ac:dyDescent="0.3">
      <c r="B64" s="228"/>
      <c r="C64" s="230"/>
      <c r="D64" s="224"/>
      <c r="E64" s="224"/>
      <c r="F64" s="224"/>
      <c r="G64" s="222"/>
      <c r="H64" s="224"/>
      <c r="I64" s="224"/>
      <c r="J64" s="96" t="s">
        <v>28</v>
      </c>
      <c r="K64" s="96" t="s">
        <v>32</v>
      </c>
      <c r="L64" s="97" t="s">
        <v>31</v>
      </c>
      <c r="M64" s="213"/>
      <c r="N64" s="213"/>
      <c r="O64" s="218"/>
      <c r="P64" s="220"/>
    </row>
    <row r="65" spans="2:16" ht="15" x14ac:dyDescent="0.25">
      <c r="B65" s="52"/>
      <c r="C65" s="53"/>
      <c r="D65" s="54"/>
      <c r="E65" s="55">
        <v>10000</v>
      </c>
      <c r="F65" s="2" t="s">
        <v>7</v>
      </c>
      <c r="G65" s="56"/>
      <c r="H65" s="53"/>
      <c r="I65" s="53"/>
      <c r="J65" s="53"/>
      <c r="K65" s="53"/>
      <c r="L65" s="53"/>
      <c r="M65" s="57"/>
      <c r="N65" s="57"/>
      <c r="O65" s="57"/>
      <c r="P65" s="58"/>
    </row>
    <row r="66" spans="2:16" ht="15" x14ac:dyDescent="0.25">
      <c r="B66" s="38" t="str">
        <f>IF(TRIM(G66)&lt;&gt;"",COUNTA($G$66:G66)&amp;"","")</f>
        <v>1</v>
      </c>
      <c r="C66" s="94"/>
      <c r="D66" s="94"/>
      <c r="E66" s="44"/>
      <c r="F66" s="14" t="s">
        <v>10</v>
      </c>
      <c r="G66" s="28">
        <v>1</v>
      </c>
      <c r="H66" s="39"/>
      <c r="I66" s="94" t="s">
        <v>5</v>
      </c>
      <c r="J66" s="45"/>
      <c r="K66" s="45"/>
      <c r="L66" s="46"/>
      <c r="M66" s="59"/>
      <c r="N66" s="45"/>
      <c r="O66" s="46"/>
      <c r="P66" s="47"/>
    </row>
    <row r="67" spans="2:16" ht="15" x14ac:dyDescent="0.25">
      <c r="B67" s="38" t="str">
        <f>IF(TRIM(G67)&lt;&gt;"",COUNTA($G$66:G67)&amp;"","")</f>
        <v>2</v>
      </c>
      <c r="C67" s="94"/>
      <c r="D67" s="94"/>
      <c r="E67" s="44"/>
      <c r="F67" s="14" t="s">
        <v>21</v>
      </c>
      <c r="G67" s="28">
        <v>1</v>
      </c>
      <c r="H67" s="48"/>
      <c r="I67" s="94" t="s">
        <v>5</v>
      </c>
      <c r="J67" s="45"/>
      <c r="K67" s="45"/>
      <c r="L67" s="46"/>
      <c r="M67" s="59"/>
      <c r="N67" s="45"/>
      <c r="O67" s="46"/>
      <c r="P67" s="47"/>
    </row>
    <row r="68" spans="2:16" s="21" customFormat="1" ht="15" x14ac:dyDescent="0.25">
      <c r="B68" s="38" t="str">
        <f>IF(TRIM(G68)&lt;&gt;"",COUNTA($G$66:G68)&amp;"","")</f>
        <v>3</v>
      </c>
      <c r="C68" s="94"/>
      <c r="D68" s="94"/>
      <c r="E68" s="44"/>
      <c r="F68" s="14" t="s">
        <v>6</v>
      </c>
      <c r="G68" s="28">
        <v>1</v>
      </c>
      <c r="H68" s="49"/>
      <c r="I68" s="94" t="s">
        <v>5</v>
      </c>
      <c r="J68" s="45"/>
      <c r="K68" s="45"/>
      <c r="L68" s="46"/>
      <c r="M68" s="59"/>
      <c r="N68" s="45"/>
      <c r="O68" s="46"/>
      <c r="P68" s="47"/>
    </row>
    <row r="69" spans="2:16" ht="15" x14ac:dyDescent="0.25">
      <c r="B69" s="38" t="str">
        <f>IF(TRIM(G69)&lt;&gt;"",COUNTA($G$66:G69)&amp;"","")</f>
        <v>4</v>
      </c>
      <c r="C69" s="94"/>
      <c r="D69" s="94"/>
      <c r="E69" s="44"/>
      <c r="F69" s="14" t="s">
        <v>22</v>
      </c>
      <c r="G69" s="28">
        <v>1</v>
      </c>
      <c r="H69" s="49"/>
      <c r="I69" s="94" t="s">
        <v>5</v>
      </c>
      <c r="J69" s="45"/>
      <c r="K69" s="45"/>
      <c r="L69" s="46"/>
      <c r="M69" s="59"/>
      <c r="N69" s="45"/>
      <c r="O69" s="46"/>
      <c r="P69" s="47"/>
    </row>
    <row r="70" spans="2:16" ht="15" x14ac:dyDescent="0.25">
      <c r="B70" s="38" t="str">
        <f>IF(TRIM(G70)&lt;&gt;"",COUNTA($G$66:G70)&amp;"","")</f>
        <v>5</v>
      </c>
      <c r="C70" s="94"/>
      <c r="D70" s="94"/>
      <c r="E70" s="44"/>
      <c r="F70" s="14" t="s">
        <v>23</v>
      </c>
      <c r="G70" s="28">
        <v>1</v>
      </c>
      <c r="H70" s="49"/>
      <c r="I70" s="94" t="s">
        <v>5</v>
      </c>
      <c r="J70" s="45"/>
      <c r="K70" s="45"/>
      <c r="L70" s="46"/>
      <c r="M70" s="59"/>
      <c r="N70" s="45"/>
      <c r="O70" s="46"/>
      <c r="P70" s="47"/>
    </row>
    <row r="71" spans="2:16" ht="15" x14ac:dyDescent="0.25">
      <c r="B71" s="38" t="str">
        <f>IF(TRIM(G71)&lt;&gt;"",COUNTA($G$66:G71)&amp;"","")</f>
        <v>6</v>
      </c>
      <c r="C71" s="94"/>
      <c r="D71" s="94"/>
      <c r="E71" s="44"/>
      <c r="F71" s="14" t="s">
        <v>24</v>
      </c>
      <c r="G71" s="28">
        <v>1</v>
      </c>
      <c r="H71" s="49"/>
      <c r="I71" s="94" t="s">
        <v>5</v>
      </c>
      <c r="J71" s="45"/>
      <c r="K71" s="45"/>
      <c r="L71" s="46"/>
      <c r="M71" s="59"/>
      <c r="N71" s="45"/>
      <c r="O71" s="46"/>
      <c r="P71" s="47"/>
    </row>
    <row r="72" spans="2:16" ht="15" x14ac:dyDescent="0.25">
      <c r="B72" s="38" t="str">
        <f>IF(TRIM(G72)&lt;&gt;"",COUNTA($G$66:G72)&amp;"","")</f>
        <v>7</v>
      </c>
      <c r="C72" s="94"/>
      <c r="D72" s="94"/>
      <c r="E72" s="44"/>
      <c r="F72" s="14" t="s">
        <v>25</v>
      </c>
      <c r="G72" s="28">
        <v>1</v>
      </c>
      <c r="H72" s="49"/>
      <c r="I72" s="94" t="s">
        <v>5</v>
      </c>
      <c r="J72" s="45"/>
      <c r="K72" s="45"/>
      <c r="L72" s="46"/>
      <c r="M72" s="59"/>
      <c r="N72" s="45"/>
      <c r="O72" s="46"/>
      <c r="P72" s="47"/>
    </row>
    <row r="73" spans="2:16" ht="15" x14ac:dyDescent="0.25">
      <c r="B73" s="38" t="str">
        <f>IF(TRIM(G73)&lt;&gt;"",COUNTA($G$66:G73)&amp;"","")</f>
        <v>8</v>
      </c>
      <c r="C73" s="94"/>
      <c r="D73" s="94"/>
      <c r="E73" s="44"/>
      <c r="F73" s="14" t="s">
        <v>17</v>
      </c>
      <c r="G73" s="28">
        <v>1</v>
      </c>
      <c r="H73" s="49"/>
      <c r="I73" s="94" t="s">
        <v>5</v>
      </c>
      <c r="J73" s="45"/>
      <c r="K73" s="45"/>
      <c r="L73" s="46"/>
      <c r="M73" s="59"/>
      <c r="N73" s="45"/>
      <c r="O73" s="46"/>
      <c r="P73" s="47"/>
    </row>
    <row r="74" spans="2:16" ht="15.75" thickBot="1" x14ac:dyDescent="0.3">
      <c r="B74" s="38" t="str">
        <f>IF(TRIM(G74)&lt;&gt;"",COUNTA($G$66:G74)&amp;"","")</f>
        <v/>
      </c>
      <c r="C74" s="163"/>
      <c r="D74" s="163"/>
      <c r="E74" s="2"/>
      <c r="F74" s="15" t="s">
        <v>8</v>
      </c>
      <c r="G74" s="29"/>
      <c r="H74" s="16"/>
      <c r="I74" s="16"/>
      <c r="J74" s="17"/>
      <c r="K74" s="17"/>
      <c r="L74" s="17"/>
      <c r="M74" s="60"/>
      <c r="N74" s="17"/>
      <c r="O74" s="17"/>
      <c r="P74" s="42">
        <v>175000</v>
      </c>
    </row>
    <row r="75" spans="2:16" ht="15" x14ac:dyDescent="0.25">
      <c r="B75" s="38" t="str">
        <f>IF(TRIM(G75)&lt;&gt;"",COUNTA($G$66:G75)&amp;"","")</f>
        <v/>
      </c>
      <c r="C75" s="163"/>
      <c r="D75" s="163"/>
      <c r="E75" s="2"/>
      <c r="F75" s="2"/>
      <c r="G75" s="30"/>
      <c r="H75" s="18"/>
      <c r="I75" s="18"/>
      <c r="J75" s="19"/>
      <c r="K75" s="19"/>
      <c r="L75" s="19"/>
      <c r="M75" s="61"/>
      <c r="N75" s="19"/>
      <c r="O75" s="19"/>
      <c r="P75" s="50"/>
    </row>
    <row r="76" spans="2:16" ht="15" x14ac:dyDescent="0.25">
      <c r="B76" s="66" t="str">
        <f>IF(TRIM(G76)&lt;&gt;"",COUNTA($G$66:G76)&amp;"","")</f>
        <v/>
      </c>
      <c r="C76" s="159"/>
      <c r="D76" s="159"/>
      <c r="E76" s="88"/>
      <c r="F76" s="2"/>
      <c r="G76" s="31"/>
      <c r="H76" s="2"/>
      <c r="I76" s="2"/>
      <c r="J76" s="158"/>
      <c r="K76" s="158"/>
      <c r="L76" s="158"/>
      <c r="M76" s="62"/>
      <c r="N76" s="158"/>
      <c r="O76" s="158"/>
      <c r="P76" s="51"/>
    </row>
    <row r="77" spans="2:16" s="35" customFormat="1" ht="15" x14ac:dyDescent="0.25">
      <c r="B77" s="86" t="str">
        <f>IF(TRIM(G77)&lt;&gt;"",COUNTA($G$45:G77)&amp;"","")</f>
        <v/>
      </c>
      <c r="C77" s="83"/>
      <c r="D77" s="83"/>
      <c r="E77" s="81">
        <v>20000</v>
      </c>
      <c r="F77" s="2" t="s">
        <v>3</v>
      </c>
      <c r="G77" s="82"/>
      <c r="H77" s="83"/>
      <c r="I77" s="83"/>
      <c r="J77" s="83"/>
      <c r="K77" s="83"/>
      <c r="L77" s="83"/>
      <c r="M77" s="84"/>
      <c r="N77" s="83"/>
      <c r="O77" s="83"/>
      <c r="P77" s="85"/>
    </row>
    <row r="78" spans="2:16" s="35" customFormat="1" ht="15" x14ac:dyDescent="0.25">
      <c r="B78" s="86" t="str">
        <f>IF(TRIM(G78)&lt;&gt;"",COUNTA($G$45:G78)&amp;"","")</f>
        <v/>
      </c>
      <c r="C78" s="83"/>
      <c r="D78" s="87"/>
      <c r="E78" s="81">
        <v>22000</v>
      </c>
      <c r="F78" s="20" t="s">
        <v>39</v>
      </c>
      <c r="G78" s="82"/>
      <c r="H78" s="83"/>
      <c r="I78" s="83"/>
      <c r="J78" s="83"/>
      <c r="K78" s="83"/>
      <c r="L78" s="83"/>
      <c r="M78" s="84"/>
      <c r="N78" s="83"/>
      <c r="O78" s="83"/>
      <c r="P78" s="85"/>
    </row>
    <row r="79" spans="2:16" s="35" customFormat="1" x14ac:dyDescent="0.25">
      <c r="B79" s="36" t="str">
        <f>IF(TRIM(G79)&lt;&gt;"",COUNTA($G$45:G79)&amp;"","")</f>
        <v>10</v>
      </c>
      <c r="C79" s="207" t="s">
        <v>457</v>
      </c>
      <c r="D79" s="207"/>
      <c r="E79" s="207"/>
      <c r="F79" s="166" t="s">
        <v>41</v>
      </c>
      <c r="G79" s="163">
        <v>4155</v>
      </c>
      <c r="H79" s="182"/>
      <c r="I79" s="94" t="s">
        <v>40</v>
      </c>
      <c r="J79" s="168">
        <v>8.9999999999999993E-3</v>
      </c>
      <c r="K79" s="170">
        <v>85</v>
      </c>
      <c r="L79" s="171">
        <f>K79*J79</f>
        <v>0.7649999999999999</v>
      </c>
      <c r="M79" s="172">
        <v>0</v>
      </c>
      <c r="N79" s="170">
        <v>0.03</v>
      </c>
      <c r="O79" s="171">
        <f>N79+M79+L79</f>
        <v>0.79499999999999993</v>
      </c>
      <c r="P79" s="167">
        <f>O79*G79</f>
        <v>3303.2249999999999</v>
      </c>
    </row>
    <row r="80" spans="2:16" s="21" customFormat="1" ht="15" x14ac:dyDescent="0.25">
      <c r="B80" s="36" t="str">
        <f>IF(TRIM(G80)&lt;&gt;"",COUNTA($G$45:G80)&amp;"","")</f>
        <v>11</v>
      </c>
      <c r="C80" s="206"/>
      <c r="D80" s="206"/>
      <c r="E80" s="206"/>
      <c r="F80" s="166" t="s">
        <v>42</v>
      </c>
      <c r="G80" s="163">
        <v>1040</v>
      </c>
      <c r="H80" s="163"/>
      <c r="I80" s="94" t="s">
        <v>40</v>
      </c>
      <c r="J80" s="168">
        <v>4.0000000000000001E-3</v>
      </c>
      <c r="K80" s="170">
        <v>85</v>
      </c>
      <c r="L80" s="171">
        <f>K80*J80</f>
        <v>0.34</v>
      </c>
      <c r="M80" s="172">
        <v>0</v>
      </c>
      <c r="N80" s="170">
        <v>0.05</v>
      </c>
      <c r="O80" s="171">
        <f>N80+M80+L80</f>
        <v>0.39</v>
      </c>
      <c r="P80" s="167">
        <f>O80*G80</f>
        <v>405.6</v>
      </c>
    </row>
    <row r="81" spans="2:16" s="21" customFormat="1" ht="15" x14ac:dyDescent="0.25">
      <c r="B81" s="36" t="str">
        <f>IF(TRIM(G81)&lt;&gt;"",COUNTA($G$45:G81)&amp;"","")</f>
        <v>12</v>
      </c>
      <c r="C81" s="208"/>
      <c r="D81" s="208"/>
      <c r="E81" s="208"/>
      <c r="F81" s="169" t="s">
        <v>43</v>
      </c>
      <c r="G81" s="163">
        <f>G79-G80</f>
        <v>3115</v>
      </c>
      <c r="H81" s="163"/>
      <c r="I81" s="94" t="s">
        <v>40</v>
      </c>
      <c r="J81" s="173">
        <v>1.2E-2</v>
      </c>
      <c r="K81" s="170">
        <v>85</v>
      </c>
      <c r="L81" s="171">
        <f>K81*J81</f>
        <v>1.02</v>
      </c>
      <c r="M81" s="172">
        <v>0</v>
      </c>
      <c r="N81" s="174">
        <v>1.5</v>
      </c>
      <c r="O81" s="171">
        <f>N81+M81+L81</f>
        <v>2.52</v>
      </c>
      <c r="P81" s="167">
        <f>O81*G81</f>
        <v>7849.8</v>
      </c>
    </row>
    <row r="82" spans="2:16" s="35" customFormat="1" ht="15.75" thickBot="1" x14ac:dyDescent="0.3">
      <c r="B82" s="38" t="str">
        <f>IF(TRIM(G82)&lt;&gt;"",COUNTA($G$45:G82)&amp;"","")</f>
        <v/>
      </c>
      <c r="C82" s="163"/>
      <c r="D82" s="163"/>
      <c r="E82" s="163"/>
      <c r="F82" s="15" t="s">
        <v>8</v>
      </c>
      <c r="G82" s="29"/>
      <c r="H82" s="16"/>
      <c r="I82" s="16"/>
      <c r="J82" s="17"/>
      <c r="K82" s="17"/>
      <c r="L82" s="17"/>
      <c r="M82" s="64"/>
      <c r="N82" s="17"/>
      <c r="O82" s="17"/>
      <c r="P82" s="42">
        <f>SUM(P79:P81)</f>
        <v>11558.625</v>
      </c>
    </row>
    <row r="83" spans="2:16" s="35" customFormat="1" x14ac:dyDescent="0.25">
      <c r="B83" s="38" t="str">
        <f>IF(TRIM(G83)&lt;&gt;"",COUNTA($G$45:G83)&amp;"","")</f>
        <v/>
      </c>
      <c r="C83" s="163"/>
      <c r="D83" s="163"/>
      <c r="E83" s="163"/>
      <c r="G83" s="27"/>
      <c r="H83" s="164"/>
      <c r="I83" s="164"/>
      <c r="J83" s="4"/>
      <c r="K83" s="4"/>
      <c r="L83" s="4"/>
      <c r="M83" s="63"/>
      <c r="N83" s="4"/>
      <c r="O83" s="4"/>
      <c r="P83" s="167"/>
    </row>
    <row r="84" spans="2:16" s="21" customFormat="1" ht="15" x14ac:dyDescent="0.25">
      <c r="B84" s="38" t="str">
        <f>IF(TRIM(G84)&lt;&gt;"",COUNTA($G$45:G84)&amp;"","")</f>
        <v/>
      </c>
      <c r="C84" s="163"/>
      <c r="D84" s="163"/>
      <c r="E84" s="163"/>
      <c r="F84" s="169"/>
      <c r="G84" s="27"/>
      <c r="H84" s="164"/>
      <c r="I84" s="164"/>
      <c r="J84" s="4"/>
      <c r="K84" s="4"/>
      <c r="L84" s="4"/>
      <c r="M84" s="63"/>
      <c r="N84" s="4"/>
      <c r="O84" s="4"/>
      <c r="P84" s="167"/>
    </row>
    <row r="85" spans="2:16" s="35" customFormat="1" ht="15" x14ac:dyDescent="0.25">
      <c r="B85" s="86" t="str">
        <f>IF(TRIM(G85)&lt;&gt;"",COUNTA($G$45:G85)&amp;"","")</f>
        <v/>
      </c>
      <c r="C85" s="83"/>
      <c r="D85" s="87"/>
      <c r="E85" s="89">
        <v>30000</v>
      </c>
      <c r="F85" s="2" t="s">
        <v>356</v>
      </c>
      <c r="G85" s="82"/>
      <c r="H85" s="83"/>
      <c r="I85" s="83"/>
      <c r="J85" s="83"/>
      <c r="K85" s="83"/>
      <c r="L85" s="83"/>
      <c r="M85" s="84"/>
      <c r="N85" s="83"/>
      <c r="O85" s="83"/>
      <c r="P85" s="85"/>
    </row>
    <row r="86" spans="2:16" s="21" customFormat="1" ht="15" x14ac:dyDescent="0.25">
      <c r="B86" s="38" t="str">
        <f>IF(TRIM(G86)&lt;&gt;"",COUNTA($G$45:G86)&amp;"","")</f>
        <v/>
      </c>
      <c r="C86" s="236" t="s">
        <v>457</v>
      </c>
      <c r="D86" s="236"/>
      <c r="E86" s="236"/>
      <c r="F86" s="192" t="s">
        <v>357</v>
      </c>
      <c r="G86" s="28"/>
      <c r="H86" s="39"/>
      <c r="I86" s="39"/>
      <c r="J86" s="94"/>
      <c r="K86" s="183"/>
      <c r="L86" s="39"/>
      <c r="M86" s="59"/>
      <c r="N86" s="90"/>
      <c r="O86" s="90"/>
      <c r="P86" s="167"/>
    </row>
    <row r="87" spans="2:16" s="21" customFormat="1" ht="15" x14ac:dyDescent="0.25">
      <c r="B87" s="38" t="str">
        <f>IF(TRIM(G87)&lt;&gt;"",COUNTA($G$45:G87)&amp;"","")</f>
        <v>13</v>
      </c>
      <c r="C87" s="236"/>
      <c r="D87" s="236"/>
      <c r="E87" s="236"/>
      <c r="F87" s="193" t="s">
        <v>358</v>
      </c>
      <c r="G87" s="28">
        <v>175</v>
      </c>
      <c r="H87" s="39"/>
      <c r="I87" s="39" t="s">
        <v>36</v>
      </c>
      <c r="J87" s="168">
        <v>4.0000000000000001E-3</v>
      </c>
      <c r="K87" s="170">
        <v>65</v>
      </c>
      <c r="L87" s="171">
        <f t="shared" ref="L87:L89" si="0">K87*J87</f>
        <v>0.26</v>
      </c>
      <c r="M87" s="172">
        <v>0</v>
      </c>
      <c r="N87" s="170">
        <v>0.25</v>
      </c>
      <c r="O87" s="171">
        <f t="shared" ref="O87:O89" si="1">N87+M87+L87</f>
        <v>0.51</v>
      </c>
      <c r="P87" s="167">
        <f t="shared" ref="P87:P89" si="2">O87*G87</f>
        <v>89.25</v>
      </c>
    </row>
    <row r="88" spans="2:16" s="21" customFormat="1" ht="15" x14ac:dyDescent="0.25">
      <c r="B88" s="38" t="str">
        <f>IF(TRIM(G88)&lt;&gt;"",COUNTA($G$45:G88)&amp;"","")</f>
        <v>14</v>
      </c>
      <c r="C88" s="236"/>
      <c r="D88" s="236"/>
      <c r="E88" s="236"/>
      <c r="F88" s="193" t="s">
        <v>359</v>
      </c>
      <c r="G88" s="28">
        <v>114</v>
      </c>
      <c r="H88" s="39"/>
      <c r="I88" s="39" t="s">
        <v>36</v>
      </c>
      <c r="J88" s="173">
        <v>1.7999999999999999E-2</v>
      </c>
      <c r="K88" s="170">
        <v>65</v>
      </c>
      <c r="L88" s="171">
        <f t="shared" si="0"/>
        <v>1.17</v>
      </c>
      <c r="M88" s="172">
        <v>2.75</v>
      </c>
      <c r="N88" s="174">
        <v>0</v>
      </c>
      <c r="O88" s="171">
        <f t="shared" si="1"/>
        <v>3.92</v>
      </c>
      <c r="P88" s="167">
        <f t="shared" si="2"/>
        <v>446.88</v>
      </c>
    </row>
    <row r="89" spans="2:16" s="21" customFormat="1" ht="15" x14ac:dyDescent="0.25">
      <c r="B89" s="38" t="str">
        <f>IF(TRIM(G89)&lt;&gt;"",COUNTA($G$45:G89)&amp;"","")</f>
        <v>15</v>
      </c>
      <c r="C89" s="236"/>
      <c r="D89" s="236"/>
      <c r="E89" s="236"/>
      <c r="F89" s="194" t="s">
        <v>360</v>
      </c>
      <c r="G89" s="28">
        <v>140</v>
      </c>
      <c r="H89" s="39"/>
      <c r="I89" s="39" t="s">
        <v>361</v>
      </c>
      <c r="J89" s="184">
        <f>22/2000</f>
        <v>1.0999999999999999E-2</v>
      </c>
      <c r="K89" s="170">
        <v>65</v>
      </c>
      <c r="L89" s="171">
        <f t="shared" si="0"/>
        <v>0.71499999999999997</v>
      </c>
      <c r="M89" s="172">
        <v>0.85</v>
      </c>
      <c r="N89" s="170">
        <v>0</v>
      </c>
      <c r="O89" s="171">
        <f t="shared" si="1"/>
        <v>1.5649999999999999</v>
      </c>
      <c r="P89" s="167">
        <f t="shared" si="2"/>
        <v>219.1</v>
      </c>
    </row>
    <row r="90" spans="2:16" s="21" customFormat="1" ht="15" x14ac:dyDescent="0.25">
      <c r="B90" s="38" t="str">
        <f>IF(TRIM(G90)&lt;&gt;"",COUNTA($G$45:G90)&amp;"","")</f>
        <v>16</v>
      </c>
      <c r="C90" s="236"/>
      <c r="D90" s="236"/>
      <c r="E90" s="236"/>
      <c r="F90" s="194" t="s">
        <v>362</v>
      </c>
      <c r="G90" s="28">
        <v>86</v>
      </c>
      <c r="H90" s="39"/>
      <c r="I90" s="39" t="s">
        <v>40</v>
      </c>
      <c r="J90" s="173">
        <v>2.8000000000000001E-2</v>
      </c>
      <c r="K90" s="170">
        <v>65</v>
      </c>
      <c r="L90" s="171">
        <f t="shared" ref="L90" si="3">J90*K90</f>
        <v>1.82</v>
      </c>
      <c r="M90" s="172">
        <v>4.8499999999999996</v>
      </c>
      <c r="N90" s="174">
        <v>0.5</v>
      </c>
      <c r="O90" s="171">
        <f t="shared" ref="O90" si="4">L90+M90+N90</f>
        <v>7.17</v>
      </c>
      <c r="P90" s="167">
        <f t="shared" ref="P90" si="5">G90*O90</f>
        <v>616.62</v>
      </c>
    </row>
    <row r="91" spans="2:16" s="21" customFormat="1" ht="15" x14ac:dyDescent="0.25">
      <c r="B91" s="38" t="str">
        <f>IF(TRIM(G91)&lt;&gt;"",COUNTA($G$45:G91)&amp;"","")</f>
        <v/>
      </c>
      <c r="C91" s="236" t="s">
        <v>457</v>
      </c>
      <c r="D91" s="236"/>
      <c r="E91" s="236"/>
      <c r="F91" s="192" t="s">
        <v>363</v>
      </c>
      <c r="G91" s="28"/>
      <c r="H91" s="39"/>
      <c r="I91" s="39"/>
      <c r="J91" s="94"/>
      <c r="K91" s="183"/>
      <c r="L91" s="39"/>
      <c r="M91" s="59"/>
      <c r="N91" s="90"/>
      <c r="O91" s="90"/>
      <c r="P91" s="167"/>
    </row>
    <row r="92" spans="2:16" s="21" customFormat="1" ht="15" x14ac:dyDescent="0.25">
      <c r="B92" s="38" t="str">
        <f>IF(TRIM(G92)&lt;&gt;"",COUNTA($G$45:G92)&amp;"","")</f>
        <v>17</v>
      </c>
      <c r="C92" s="236"/>
      <c r="D92" s="236"/>
      <c r="E92" s="236"/>
      <c r="F92" s="193" t="s">
        <v>358</v>
      </c>
      <c r="G92" s="28">
        <v>1120</v>
      </c>
      <c r="H92" s="39"/>
      <c r="I92" s="39" t="s">
        <v>36</v>
      </c>
      <c r="J92" s="168">
        <v>4.0000000000000001E-3</v>
      </c>
      <c r="K92" s="170">
        <v>65</v>
      </c>
      <c r="L92" s="171">
        <f t="shared" ref="L92:L94" si="6">K92*J92</f>
        <v>0.26</v>
      </c>
      <c r="M92" s="172">
        <v>0</v>
      </c>
      <c r="N92" s="170">
        <v>0.25</v>
      </c>
      <c r="O92" s="171">
        <f t="shared" ref="O92:O94" si="7">N92+M92+L92</f>
        <v>0.51</v>
      </c>
      <c r="P92" s="167">
        <f t="shared" ref="P92:P94" si="8">O92*G92</f>
        <v>571.20000000000005</v>
      </c>
    </row>
    <row r="93" spans="2:16" s="21" customFormat="1" ht="15" x14ac:dyDescent="0.25">
      <c r="B93" s="38" t="str">
        <f>IF(TRIM(G93)&lt;&gt;"",COUNTA($G$45:G93)&amp;"","")</f>
        <v>18</v>
      </c>
      <c r="C93" s="236"/>
      <c r="D93" s="236"/>
      <c r="E93" s="236"/>
      <c r="F93" s="193" t="s">
        <v>359</v>
      </c>
      <c r="G93" s="28">
        <v>745</v>
      </c>
      <c r="H93" s="39"/>
      <c r="I93" s="39" t="s">
        <v>36</v>
      </c>
      <c r="J93" s="173">
        <v>1.7999999999999999E-2</v>
      </c>
      <c r="K93" s="170">
        <v>65</v>
      </c>
      <c r="L93" s="171">
        <f t="shared" si="6"/>
        <v>1.17</v>
      </c>
      <c r="M93" s="172">
        <v>2.75</v>
      </c>
      <c r="N93" s="174">
        <v>0</v>
      </c>
      <c r="O93" s="171">
        <f t="shared" si="7"/>
        <v>3.92</v>
      </c>
      <c r="P93" s="167">
        <f t="shared" si="8"/>
        <v>2920.4</v>
      </c>
    </row>
    <row r="94" spans="2:16" s="21" customFormat="1" ht="15" x14ac:dyDescent="0.25">
      <c r="B94" s="38" t="str">
        <f>IF(TRIM(G94)&lt;&gt;"",COUNTA($G$45:G94)&amp;"","")</f>
        <v>19</v>
      </c>
      <c r="C94" s="236"/>
      <c r="D94" s="236"/>
      <c r="E94" s="236"/>
      <c r="F94" s="194" t="s">
        <v>360</v>
      </c>
      <c r="G94" s="28">
        <v>1195</v>
      </c>
      <c r="H94" s="39"/>
      <c r="I94" s="39" t="s">
        <v>361</v>
      </c>
      <c r="J94" s="184">
        <f>22/2000</f>
        <v>1.0999999999999999E-2</v>
      </c>
      <c r="K94" s="170">
        <v>65</v>
      </c>
      <c r="L94" s="171">
        <f t="shared" si="6"/>
        <v>0.71499999999999997</v>
      </c>
      <c r="M94" s="172">
        <v>0.85</v>
      </c>
      <c r="N94" s="170">
        <v>0</v>
      </c>
      <c r="O94" s="171">
        <f t="shared" si="7"/>
        <v>1.5649999999999999</v>
      </c>
      <c r="P94" s="167">
        <f t="shared" si="8"/>
        <v>1870.175</v>
      </c>
    </row>
    <row r="95" spans="2:16" s="21" customFormat="1" ht="15" x14ac:dyDescent="0.25">
      <c r="B95" s="38" t="str">
        <f>IF(TRIM(G95)&lt;&gt;"",COUNTA($G$45:G95)&amp;"","")</f>
        <v>20</v>
      </c>
      <c r="C95" s="236"/>
      <c r="D95" s="236"/>
      <c r="E95" s="236"/>
      <c r="F95" s="194" t="s">
        <v>362</v>
      </c>
      <c r="G95" s="28">
        <v>745</v>
      </c>
      <c r="H95" s="39"/>
      <c r="I95" s="39" t="s">
        <v>40</v>
      </c>
      <c r="J95" s="173">
        <v>2.8000000000000001E-2</v>
      </c>
      <c r="K95" s="170">
        <v>65</v>
      </c>
      <c r="L95" s="171">
        <f t="shared" ref="L95" si="9">J95*K95</f>
        <v>1.82</v>
      </c>
      <c r="M95" s="172">
        <v>4.8499999999999996</v>
      </c>
      <c r="N95" s="174">
        <v>0.5</v>
      </c>
      <c r="O95" s="171">
        <f t="shared" ref="O95" si="10">L95+M95+N95</f>
        <v>7.17</v>
      </c>
      <c r="P95" s="167">
        <f t="shared" ref="P95" si="11">G95*O95</f>
        <v>5341.65</v>
      </c>
    </row>
    <row r="96" spans="2:16" s="21" customFormat="1" ht="15" x14ac:dyDescent="0.25">
      <c r="B96" s="38" t="str">
        <f>IF(TRIM(G96)&lt;&gt;"",COUNTA($G$45:G96)&amp;"","")</f>
        <v/>
      </c>
      <c r="C96" s="236" t="s">
        <v>457</v>
      </c>
      <c r="D96" s="236"/>
      <c r="E96" s="236"/>
      <c r="F96" s="192" t="s">
        <v>364</v>
      </c>
      <c r="G96" s="28"/>
      <c r="H96" s="39"/>
      <c r="I96" s="39"/>
      <c r="J96" s="94"/>
      <c r="K96" s="183"/>
      <c r="L96" s="39"/>
      <c r="M96" s="59"/>
      <c r="N96" s="90"/>
      <c r="O96" s="90"/>
      <c r="P96" s="167"/>
    </row>
    <row r="97" spans="2:16" s="21" customFormat="1" ht="15" x14ac:dyDescent="0.25">
      <c r="B97" s="38" t="str">
        <f>IF(TRIM(G97)&lt;&gt;"",COUNTA($G$45:G97)&amp;"","")</f>
        <v>21</v>
      </c>
      <c r="C97" s="236"/>
      <c r="D97" s="236"/>
      <c r="E97" s="236"/>
      <c r="F97" s="193" t="s">
        <v>358</v>
      </c>
      <c r="G97" s="28">
        <v>55</v>
      </c>
      <c r="H97" s="39"/>
      <c r="I97" s="39" t="s">
        <v>36</v>
      </c>
      <c r="J97" s="168">
        <v>4.0000000000000001E-3</v>
      </c>
      <c r="K97" s="170">
        <v>65</v>
      </c>
      <c r="L97" s="171">
        <f t="shared" ref="L97:L99" si="12">K97*J97</f>
        <v>0.26</v>
      </c>
      <c r="M97" s="172">
        <v>0</v>
      </c>
      <c r="N97" s="170">
        <v>0.25</v>
      </c>
      <c r="O97" s="171">
        <f t="shared" ref="O97:O99" si="13">N97+M97+L97</f>
        <v>0.51</v>
      </c>
      <c r="P97" s="167">
        <f t="shared" ref="P97:P99" si="14">O97*G97</f>
        <v>28.05</v>
      </c>
    </row>
    <row r="98" spans="2:16" s="21" customFormat="1" ht="15" x14ac:dyDescent="0.25">
      <c r="B98" s="38" t="str">
        <f>IF(TRIM(G98)&lt;&gt;"",COUNTA($G$45:G98)&amp;"","")</f>
        <v>22</v>
      </c>
      <c r="C98" s="236"/>
      <c r="D98" s="236"/>
      <c r="E98" s="236"/>
      <c r="F98" s="193" t="s">
        <v>359</v>
      </c>
      <c r="G98" s="28">
        <v>31</v>
      </c>
      <c r="H98" s="39"/>
      <c r="I98" s="39" t="s">
        <v>36</v>
      </c>
      <c r="J98" s="173">
        <v>1.7999999999999999E-2</v>
      </c>
      <c r="K98" s="170">
        <v>65</v>
      </c>
      <c r="L98" s="171">
        <f t="shared" si="12"/>
        <v>1.17</v>
      </c>
      <c r="M98" s="172">
        <v>2.75</v>
      </c>
      <c r="N98" s="174">
        <v>0</v>
      </c>
      <c r="O98" s="171">
        <f t="shared" si="13"/>
        <v>3.92</v>
      </c>
      <c r="P98" s="167">
        <f t="shared" si="14"/>
        <v>121.52</v>
      </c>
    </row>
    <row r="99" spans="2:16" s="21" customFormat="1" ht="15" x14ac:dyDescent="0.25">
      <c r="B99" s="38" t="str">
        <f>IF(TRIM(G99)&lt;&gt;"",COUNTA($G$45:G99)&amp;"","")</f>
        <v>23</v>
      </c>
      <c r="C99" s="236"/>
      <c r="D99" s="236"/>
      <c r="E99" s="236"/>
      <c r="F99" s="194" t="s">
        <v>360</v>
      </c>
      <c r="G99" s="28">
        <v>90</v>
      </c>
      <c r="H99" s="39"/>
      <c r="I99" s="39" t="s">
        <v>361</v>
      </c>
      <c r="J99" s="184">
        <f>22/2000</f>
        <v>1.0999999999999999E-2</v>
      </c>
      <c r="K99" s="170">
        <v>65</v>
      </c>
      <c r="L99" s="171">
        <f t="shared" si="12"/>
        <v>0.71499999999999997</v>
      </c>
      <c r="M99" s="172">
        <v>0.85</v>
      </c>
      <c r="N99" s="170">
        <v>0</v>
      </c>
      <c r="O99" s="171">
        <f t="shared" si="13"/>
        <v>1.5649999999999999</v>
      </c>
      <c r="P99" s="167">
        <f t="shared" si="14"/>
        <v>140.85</v>
      </c>
    </row>
    <row r="100" spans="2:16" s="21" customFormat="1" ht="15" x14ac:dyDescent="0.25">
      <c r="B100" s="38" t="str">
        <f>IF(TRIM(G100)&lt;&gt;"",COUNTA($G$45:G100)&amp;"","")</f>
        <v>24</v>
      </c>
      <c r="C100" s="236"/>
      <c r="D100" s="236"/>
      <c r="E100" s="236"/>
      <c r="F100" s="194" t="s">
        <v>362</v>
      </c>
      <c r="G100" s="28">
        <v>47</v>
      </c>
      <c r="H100" s="39"/>
      <c r="I100" s="39" t="s">
        <v>40</v>
      </c>
      <c r="J100" s="173">
        <v>2.8000000000000001E-2</v>
      </c>
      <c r="K100" s="170">
        <v>65</v>
      </c>
      <c r="L100" s="171">
        <f t="shared" ref="L100" si="15">J100*K100</f>
        <v>1.82</v>
      </c>
      <c r="M100" s="172">
        <v>4.8499999999999996</v>
      </c>
      <c r="N100" s="174">
        <v>0.5</v>
      </c>
      <c r="O100" s="171">
        <f t="shared" ref="O100" si="16">L100+M100+N100</f>
        <v>7.17</v>
      </c>
      <c r="P100" s="167">
        <f t="shared" ref="P100" si="17">G100*O100</f>
        <v>336.99</v>
      </c>
    </row>
    <row r="101" spans="2:16" s="21" customFormat="1" ht="15" x14ac:dyDescent="0.25">
      <c r="B101" s="38" t="str">
        <f>IF(TRIM(G101)&lt;&gt;"",COUNTA($G$45:G101)&amp;"","")</f>
        <v/>
      </c>
      <c r="C101" s="236" t="s">
        <v>457</v>
      </c>
      <c r="D101" s="236"/>
      <c r="E101" s="236"/>
      <c r="F101" s="192" t="s">
        <v>365</v>
      </c>
      <c r="G101" s="28"/>
      <c r="H101" s="39"/>
      <c r="I101" s="39"/>
      <c r="J101" s="94"/>
      <c r="K101" s="183"/>
      <c r="L101" s="39"/>
      <c r="M101" s="59"/>
      <c r="N101" s="90"/>
      <c r="O101" s="90"/>
      <c r="P101" s="167"/>
    </row>
    <row r="102" spans="2:16" s="21" customFormat="1" ht="15" x14ac:dyDescent="0.25">
      <c r="B102" s="38" t="str">
        <f>IF(TRIM(G102)&lt;&gt;"",COUNTA($G$45:G102)&amp;"","")</f>
        <v>25</v>
      </c>
      <c r="C102" s="236"/>
      <c r="D102" s="236"/>
      <c r="E102" s="236"/>
      <c r="F102" s="193" t="s">
        <v>358</v>
      </c>
      <c r="G102" s="28">
        <v>40</v>
      </c>
      <c r="H102" s="39"/>
      <c r="I102" s="39" t="s">
        <v>36</v>
      </c>
      <c r="J102" s="168">
        <v>4.0000000000000001E-3</v>
      </c>
      <c r="K102" s="170">
        <v>65</v>
      </c>
      <c r="L102" s="171">
        <f t="shared" ref="L102:L104" si="18">K102*J102</f>
        <v>0.26</v>
      </c>
      <c r="M102" s="172">
        <v>0</v>
      </c>
      <c r="N102" s="170">
        <v>0.25</v>
      </c>
      <c r="O102" s="171">
        <f t="shared" ref="O102:O104" si="19">N102+M102+L102</f>
        <v>0.51</v>
      </c>
      <c r="P102" s="167">
        <f t="shared" ref="P102:P104" si="20">O102*G102</f>
        <v>20.399999999999999</v>
      </c>
    </row>
    <row r="103" spans="2:16" s="21" customFormat="1" ht="15" x14ac:dyDescent="0.25">
      <c r="B103" s="38" t="str">
        <f>IF(TRIM(G103)&lt;&gt;"",COUNTA($G$45:G103)&amp;"","")</f>
        <v>26</v>
      </c>
      <c r="C103" s="236"/>
      <c r="D103" s="236"/>
      <c r="E103" s="236"/>
      <c r="F103" s="193" t="s">
        <v>359</v>
      </c>
      <c r="G103" s="28">
        <v>40</v>
      </c>
      <c r="H103" s="39"/>
      <c r="I103" s="39" t="s">
        <v>36</v>
      </c>
      <c r="J103" s="173">
        <v>1.7999999999999999E-2</v>
      </c>
      <c r="K103" s="170">
        <v>65</v>
      </c>
      <c r="L103" s="171">
        <f t="shared" si="18"/>
        <v>1.17</v>
      </c>
      <c r="M103" s="172">
        <v>2.75</v>
      </c>
      <c r="N103" s="174">
        <v>0</v>
      </c>
      <c r="O103" s="171">
        <f t="shared" si="19"/>
        <v>3.92</v>
      </c>
      <c r="P103" s="167">
        <f t="shared" si="20"/>
        <v>156.80000000000001</v>
      </c>
    </row>
    <row r="104" spans="2:16" s="21" customFormat="1" ht="15" x14ac:dyDescent="0.25">
      <c r="B104" s="38" t="str">
        <f>IF(TRIM(G104)&lt;&gt;"",COUNTA($G$45:G104)&amp;"","")</f>
        <v>27</v>
      </c>
      <c r="C104" s="236"/>
      <c r="D104" s="236"/>
      <c r="E104" s="236"/>
      <c r="F104" s="194" t="s">
        <v>360</v>
      </c>
      <c r="G104" s="28">
        <v>35</v>
      </c>
      <c r="H104" s="39"/>
      <c r="I104" s="39" t="s">
        <v>361</v>
      </c>
      <c r="J104" s="184">
        <f>22/2000</f>
        <v>1.0999999999999999E-2</v>
      </c>
      <c r="K104" s="170">
        <v>65</v>
      </c>
      <c r="L104" s="171">
        <f t="shared" si="18"/>
        <v>0.71499999999999997</v>
      </c>
      <c r="M104" s="172">
        <v>0.85</v>
      </c>
      <c r="N104" s="170">
        <v>0</v>
      </c>
      <c r="O104" s="171">
        <f t="shared" si="19"/>
        <v>1.5649999999999999</v>
      </c>
      <c r="P104" s="167">
        <f t="shared" si="20"/>
        <v>54.774999999999999</v>
      </c>
    </row>
    <row r="105" spans="2:16" s="21" customFormat="1" ht="15" x14ac:dyDescent="0.25">
      <c r="B105" s="38" t="str">
        <f>IF(TRIM(G105)&lt;&gt;"",COUNTA($G$45:G105)&amp;"","")</f>
        <v>28</v>
      </c>
      <c r="C105" s="236"/>
      <c r="D105" s="236"/>
      <c r="E105" s="236"/>
      <c r="F105" s="194" t="s">
        <v>362</v>
      </c>
      <c r="G105" s="28">
        <v>20</v>
      </c>
      <c r="H105" s="39"/>
      <c r="I105" s="39" t="s">
        <v>40</v>
      </c>
      <c r="J105" s="173">
        <v>2.8000000000000001E-2</v>
      </c>
      <c r="K105" s="170">
        <v>65</v>
      </c>
      <c r="L105" s="171">
        <f t="shared" ref="L105" si="21">J105*K105</f>
        <v>1.82</v>
      </c>
      <c r="M105" s="172">
        <v>4.8499999999999996</v>
      </c>
      <c r="N105" s="174">
        <v>0.5</v>
      </c>
      <c r="O105" s="171">
        <f t="shared" ref="O105" si="22">L105+M105+N105</f>
        <v>7.17</v>
      </c>
      <c r="P105" s="167">
        <f t="shared" ref="P105" si="23">G105*O105</f>
        <v>143.4</v>
      </c>
    </row>
    <row r="106" spans="2:16" s="21" customFormat="1" ht="15" x14ac:dyDescent="0.25">
      <c r="B106" s="38" t="str">
        <f>IF(TRIM(G106)&lt;&gt;"",COUNTA($G$45:G106)&amp;"","")</f>
        <v/>
      </c>
      <c r="C106" s="236" t="s">
        <v>457</v>
      </c>
      <c r="D106" s="236"/>
      <c r="E106" s="236"/>
      <c r="F106" s="192" t="s">
        <v>366</v>
      </c>
      <c r="G106" s="28"/>
      <c r="H106" s="39"/>
      <c r="I106" s="39"/>
      <c r="J106" s="94"/>
      <c r="K106" s="183"/>
      <c r="L106" s="39"/>
      <c r="M106" s="59"/>
      <c r="N106" s="90"/>
      <c r="O106" s="90"/>
      <c r="P106" s="167"/>
    </row>
    <row r="107" spans="2:16" s="21" customFormat="1" ht="15" x14ac:dyDescent="0.25">
      <c r="B107" s="38" t="str">
        <f>IF(TRIM(G107)&lt;&gt;"",COUNTA($G$45:G107)&amp;"","")</f>
        <v>29</v>
      </c>
      <c r="C107" s="236"/>
      <c r="D107" s="236"/>
      <c r="E107" s="236"/>
      <c r="F107" s="193" t="s">
        <v>358</v>
      </c>
      <c r="G107" s="28">
        <v>50</v>
      </c>
      <c r="H107" s="39"/>
      <c r="I107" s="39" t="s">
        <v>36</v>
      </c>
      <c r="J107" s="168">
        <v>4.0000000000000001E-3</v>
      </c>
      <c r="K107" s="170">
        <v>65</v>
      </c>
      <c r="L107" s="171">
        <f t="shared" ref="L107:L109" si="24">K107*J107</f>
        <v>0.26</v>
      </c>
      <c r="M107" s="172">
        <v>0</v>
      </c>
      <c r="N107" s="170">
        <v>0.25</v>
      </c>
      <c r="O107" s="171">
        <f t="shared" ref="O107:O109" si="25">N107+M107+L107</f>
        <v>0.51</v>
      </c>
      <c r="P107" s="167">
        <f t="shared" ref="P107:P109" si="26">O107*G107</f>
        <v>25.5</v>
      </c>
    </row>
    <row r="108" spans="2:16" s="21" customFormat="1" ht="15" x14ac:dyDescent="0.25">
      <c r="B108" s="38" t="str">
        <f>IF(TRIM(G108)&lt;&gt;"",COUNTA($G$45:G108)&amp;"","")</f>
        <v>30</v>
      </c>
      <c r="C108" s="236"/>
      <c r="D108" s="236"/>
      <c r="E108" s="236"/>
      <c r="F108" s="193" t="s">
        <v>359</v>
      </c>
      <c r="G108" s="28">
        <v>48</v>
      </c>
      <c r="H108" s="39"/>
      <c r="I108" s="39" t="s">
        <v>36</v>
      </c>
      <c r="J108" s="173">
        <v>1.7999999999999999E-2</v>
      </c>
      <c r="K108" s="170">
        <v>65</v>
      </c>
      <c r="L108" s="171">
        <f t="shared" si="24"/>
        <v>1.17</v>
      </c>
      <c r="M108" s="172">
        <v>2.75</v>
      </c>
      <c r="N108" s="174">
        <v>0</v>
      </c>
      <c r="O108" s="171">
        <f t="shared" si="25"/>
        <v>3.92</v>
      </c>
      <c r="P108" s="167">
        <f t="shared" si="26"/>
        <v>188.16</v>
      </c>
    </row>
    <row r="109" spans="2:16" s="21" customFormat="1" ht="15" x14ac:dyDescent="0.25">
      <c r="B109" s="38" t="str">
        <f>IF(TRIM(G109)&lt;&gt;"",COUNTA($G$45:G109)&amp;"","")</f>
        <v>31</v>
      </c>
      <c r="C109" s="236"/>
      <c r="D109" s="236"/>
      <c r="E109" s="236"/>
      <c r="F109" s="194" t="s">
        <v>360</v>
      </c>
      <c r="G109" s="28">
        <v>60</v>
      </c>
      <c r="H109" s="39"/>
      <c r="I109" s="39" t="s">
        <v>361</v>
      </c>
      <c r="J109" s="184">
        <f>22/2000</f>
        <v>1.0999999999999999E-2</v>
      </c>
      <c r="K109" s="170">
        <v>65</v>
      </c>
      <c r="L109" s="171">
        <f t="shared" si="24"/>
        <v>0.71499999999999997</v>
      </c>
      <c r="M109" s="172">
        <v>0.85</v>
      </c>
      <c r="N109" s="170">
        <v>0</v>
      </c>
      <c r="O109" s="171">
        <f t="shared" si="25"/>
        <v>1.5649999999999999</v>
      </c>
      <c r="P109" s="167">
        <f t="shared" si="26"/>
        <v>93.899999999999991</v>
      </c>
    </row>
    <row r="110" spans="2:16" s="21" customFormat="1" ht="15" x14ac:dyDescent="0.25">
      <c r="B110" s="38" t="str">
        <f>IF(TRIM(G110)&lt;&gt;"",COUNTA($G$45:G110)&amp;"","")</f>
        <v>32</v>
      </c>
      <c r="C110" s="236"/>
      <c r="D110" s="236"/>
      <c r="E110" s="236"/>
      <c r="F110" s="194" t="s">
        <v>362</v>
      </c>
      <c r="G110" s="28">
        <v>36</v>
      </c>
      <c r="H110" s="39"/>
      <c r="I110" s="39" t="s">
        <v>40</v>
      </c>
      <c r="J110" s="173">
        <v>2.8000000000000001E-2</v>
      </c>
      <c r="K110" s="170">
        <v>65</v>
      </c>
      <c r="L110" s="171">
        <f t="shared" ref="L110" si="27">J110*K110</f>
        <v>1.82</v>
      </c>
      <c r="M110" s="172">
        <v>4.8499999999999996</v>
      </c>
      <c r="N110" s="174">
        <v>0.5</v>
      </c>
      <c r="O110" s="171">
        <f t="shared" ref="O110" si="28">L110+M110+N110</f>
        <v>7.17</v>
      </c>
      <c r="P110" s="167">
        <f t="shared" ref="P110" si="29">G110*O110</f>
        <v>258.12</v>
      </c>
    </row>
    <row r="111" spans="2:16" s="21" customFormat="1" ht="15" x14ac:dyDescent="0.25">
      <c r="B111" s="38" t="str">
        <f>IF(TRIM(G111)&lt;&gt;"",COUNTA($G$45:G111)&amp;"","")</f>
        <v/>
      </c>
      <c r="C111" s="236" t="s">
        <v>457</v>
      </c>
      <c r="D111" s="236"/>
      <c r="E111" s="236"/>
      <c r="F111" s="192" t="s">
        <v>367</v>
      </c>
      <c r="G111" s="28"/>
      <c r="H111" s="39"/>
      <c r="I111" s="39"/>
      <c r="J111" s="94"/>
      <c r="K111" s="183"/>
      <c r="L111" s="39"/>
      <c r="M111" s="59"/>
      <c r="N111" s="90"/>
      <c r="O111" s="90"/>
      <c r="P111" s="167"/>
    </row>
    <row r="112" spans="2:16" s="21" customFormat="1" ht="15" x14ac:dyDescent="0.25">
      <c r="B112" s="38" t="str">
        <f>IF(TRIM(G112)&lt;&gt;"",COUNTA($G$45:G112)&amp;"","")</f>
        <v>33</v>
      </c>
      <c r="C112" s="236"/>
      <c r="D112" s="236"/>
      <c r="E112" s="236"/>
      <c r="F112" s="193" t="s">
        <v>358</v>
      </c>
      <c r="G112" s="28">
        <v>105</v>
      </c>
      <c r="H112" s="39"/>
      <c r="I112" s="39" t="s">
        <v>36</v>
      </c>
      <c r="J112" s="168">
        <v>4.0000000000000001E-3</v>
      </c>
      <c r="K112" s="170">
        <v>65</v>
      </c>
      <c r="L112" s="171">
        <f t="shared" ref="L112:L114" si="30">K112*J112</f>
        <v>0.26</v>
      </c>
      <c r="M112" s="172">
        <v>0</v>
      </c>
      <c r="N112" s="170">
        <v>0.25</v>
      </c>
      <c r="O112" s="171">
        <f t="shared" ref="O112:O114" si="31">N112+M112+L112</f>
        <v>0.51</v>
      </c>
      <c r="P112" s="167">
        <f t="shared" ref="P112:P114" si="32">O112*G112</f>
        <v>53.550000000000004</v>
      </c>
    </row>
    <row r="113" spans="2:16" s="21" customFormat="1" ht="15" x14ac:dyDescent="0.25">
      <c r="B113" s="38" t="str">
        <f>IF(TRIM(G113)&lt;&gt;"",COUNTA($G$45:G113)&amp;"","")</f>
        <v>34</v>
      </c>
      <c r="C113" s="236"/>
      <c r="D113" s="236"/>
      <c r="E113" s="236"/>
      <c r="F113" s="193" t="s">
        <v>359</v>
      </c>
      <c r="G113" s="28">
        <v>80</v>
      </c>
      <c r="H113" s="39"/>
      <c r="I113" s="39" t="s">
        <v>36</v>
      </c>
      <c r="J113" s="173">
        <v>1.7999999999999999E-2</v>
      </c>
      <c r="K113" s="170">
        <v>65</v>
      </c>
      <c r="L113" s="171">
        <f t="shared" si="30"/>
        <v>1.17</v>
      </c>
      <c r="M113" s="172">
        <v>2.75</v>
      </c>
      <c r="N113" s="174">
        <v>0</v>
      </c>
      <c r="O113" s="171">
        <f t="shared" si="31"/>
        <v>3.92</v>
      </c>
      <c r="P113" s="167">
        <f t="shared" si="32"/>
        <v>313.60000000000002</v>
      </c>
    </row>
    <row r="114" spans="2:16" s="21" customFormat="1" ht="15" x14ac:dyDescent="0.25">
      <c r="B114" s="38" t="str">
        <f>IF(TRIM(G114)&lt;&gt;"",COUNTA($G$45:G114)&amp;"","")</f>
        <v>35</v>
      </c>
      <c r="C114" s="236"/>
      <c r="D114" s="236"/>
      <c r="E114" s="236"/>
      <c r="F114" s="194" t="s">
        <v>360</v>
      </c>
      <c r="G114" s="28">
        <v>150</v>
      </c>
      <c r="H114" s="39"/>
      <c r="I114" s="39" t="s">
        <v>361</v>
      </c>
      <c r="J114" s="184">
        <f>22/2000</f>
        <v>1.0999999999999999E-2</v>
      </c>
      <c r="K114" s="170">
        <v>65</v>
      </c>
      <c r="L114" s="171">
        <f t="shared" si="30"/>
        <v>0.71499999999999997</v>
      </c>
      <c r="M114" s="172">
        <v>0.85</v>
      </c>
      <c r="N114" s="170">
        <v>0</v>
      </c>
      <c r="O114" s="171">
        <f t="shared" si="31"/>
        <v>1.5649999999999999</v>
      </c>
      <c r="P114" s="167">
        <f t="shared" si="32"/>
        <v>234.75</v>
      </c>
    </row>
    <row r="115" spans="2:16" s="21" customFormat="1" ht="15" x14ac:dyDescent="0.25">
      <c r="B115" s="38" t="str">
        <f>IF(TRIM(G115)&lt;&gt;"",COUNTA($G$45:G115)&amp;"","")</f>
        <v>36</v>
      </c>
      <c r="C115" s="236"/>
      <c r="D115" s="236"/>
      <c r="E115" s="236"/>
      <c r="F115" s="194" t="s">
        <v>362</v>
      </c>
      <c r="G115" s="28">
        <v>80</v>
      </c>
      <c r="H115" s="39"/>
      <c r="I115" s="39" t="s">
        <v>40</v>
      </c>
      <c r="J115" s="173">
        <v>2.8000000000000001E-2</v>
      </c>
      <c r="K115" s="170">
        <v>65</v>
      </c>
      <c r="L115" s="171">
        <f t="shared" ref="L115" si="33">J115*K115</f>
        <v>1.82</v>
      </c>
      <c r="M115" s="172">
        <v>4.8499999999999996</v>
      </c>
      <c r="N115" s="174">
        <v>0.5</v>
      </c>
      <c r="O115" s="171">
        <f t="shared" ref="O115" si="34">L115+M115+N115</f>
        <v>7.17</v>
      </c>
      <c r="P115" s="167">
        <f t="shared" ref="P115" si="35">G115*O115</f>
        <v>573.6</v>
      </c>
    </row>
    <row r="116" spans="2:16" s="21" customFormat="1" ht="15" x14ac:dyDescent="0.25">
      <c r="B116" s="38" t="str">
        <f>IF(TRIM(G116)&lt;&gt;"",COUNTA($G$45:G116)&amp;"","")</f>
        <v/>
      </c>
      <c r="C116" s="236" t="s">
        <v>457</v>
      </c>
      <c r="D116" s="236"/>
      <c r="E116" s="236"/>
      <c r="F116" s="192" t="s">
        <v>368</v>
      </c>
      <c r="G116" s="28"/>
      <c r="H116" s="39"/>
      <c r="I116" s="39"/>
      <c r="J116" s="94"/>
      <c r="K116" s="183"/>
      <c r="L116" s="39"/>
      <c r="M116" s="59"/>
      <c r="N116" s="90"/>
      <c r="O116" s="90"/>
      <c r="P116" s="167"/>
    </row>
    <row r="117" spans="2:16" s="21" customFormat="1" ht="15" x14ac:dyDescent="0.25">
      <c r="B117" s="38" t="str">
        <f>IF(TRIM(G117)&lt;&gt;"",COUNTA($G$45:G117)&amp;"","")</f>
        <v>37</v>
      </c>
      <c r="C117" s="236"/>
      <c r="D117" s="236"/>
      <c r="E117" s="236"/>
      <c r="F117" s="193" t="s">
        <v>359</v>
      </c>
      <c r="G117" s="28">
        <v>5453</v>
      </c>
      <c r="H117" s="39"/>
      <c r="I117" s="39" t="s">
        <v>36</v>
      </c>
      <c r="J117" s="173">
        <v>1.7999999999999999E-2</v>
      </c>
      <c r="K117" s="170">
        <v>65</v>
      </c>
      <c r="L117" s="171">
        <f t="shared" ref="L117:L118" si="36">K117*J117</f>
        <v>1.17</v>
      </c>
      <c r="M117" s="172">
        <v>2.75</v>
      </c>
      <c r="N117" s="174">
        <v>0</v>
      </c>
      <c r="O117" s="171">
        <f t="shared" ref="O117:O118" si="37">N117+M117+L117</f>
        <v>3.92</v>
      </c>
      <c r="P117" s="167">
        <f t="shared" ref="P117:P118" si="38">O117*G117</f>
        <v>21375.759999999998</v>
      </c>
    </row>
    <row r="118" spans="2:16" s="21" customFormat="1" ht="15" x14ac:dyDescent="0.25">
      <c r="B118" s="38" t="str">
        <f>IF(TRIM(G118)&lt;&gt;"",COUNTA($G$45:G118)&amp;"","")</f>
        <v>38</v>
      </c>
      <c r="C118" s="236"/>
      <c r="D118" s="236"/>
      <c r="E118" s="236"/>
      <c r="F118" s="194" t="s">
        <v>360</v>
      </c>
      <c r="G118" s="28">
        <v>7895</v>
      </c>
      <c r="H118" s="39"/>
      <c r="I118" s="39" t="s">
        <v>361</v>
      </c>
      <c r="J118" s="184">
        <f>22/2000</f>
        <v>1.0999999999999999E-2</v>
      </c>
      <c r="K118" s="170">
        <v>65</v>
      </c>
      <c r="L118" s="171">
        <f t="shared" si="36"/>
        <v>0.71499999999999997</v>
      </c>
      <c r="M118" s="172">
        <v>0.85</v>
      </c>
      <c r="N118" s="170">
        <v>0</v>
      </c>
      <c r="O118" s="171">
        <f t="shared" si="37"/>
        <v>1.5649999999999999</v>
      </c>
      <c r="P118" s="167">
        <f t="shared" si="38"/>
        <v>12355.674999999999</v>
      </c>
    </row>
    <row r="119" spans="2:16" s="21" customFormat="1" ht="15" x14ac:dyDescent="0.25">
      <c r="B119" s="38" t="str">
        <f>IF(TRIM(G119)&lt;&gt;"",COUNTA($G$45:G119)&amp;"","")</f>
        <v>39</v>
      </c>
      <c r="C119" s="236"/>
      <c r="D119" s="236"/>
      <c r="E119" s="236"/>
      <c r="F119" s="194" t="s">
        <v>369</v>
      </c>
      <c r="G119" s="28">
        <v>20</v>
      </c>
      <c r="H119" s="39"/>
      <c r="I119" s="39" t="s">
        <v>40</v>
      </c>
      <c r="J119" s="173">
        <v>2.8000000000000001E-2</v>
      </c>
      <c r="K119" s="170">
        <v>65</v>
      </c>
      <c r="L119" s="171">
        <f t="shared" ref="L119:L122" si="39">J119*K119</f>
        <v>1.82</v>
      </c>
      <c r="M119" s="172">
        <v>4.8499999999999996</v>
      </c>
      <c r="N119" s="174">
        <v>0.5</v>
      </c>
      <c r="O119" s="171">
        <f t="shared" ref="O119:O122" si="40">L119+M119+N119</f>
        <v>7.17</v>
      </c>
      <c r="P119" s="167">
        <f t="shared" ref="P119:P122" si="41">G119*O119</f>
        <v>143.4</v>
      </c>
    </row>
    <row r="120" spans="2:16" s="21" customFormat="1" ht="15" x14ac:dyDescent="0.25">
      <c r="B120" s="38" t="str">
        <f>IF(TRIM(G120)&lt;&gt;"",COUNTA($G$45:G120)&amp;"","")</f>
        <v>40</v>
      </c>
      <c r="C120" s="236"/>
      <c r="D120" s="236"/>
      <c r="E120" s="236"/>
      <c r="F120" s="194" t="s">
        <v>370</v>
      </c>
      <c r="G120" s="28">
        <v>1751</v>
      </c>
      <c r="H120" s="39"/>
      <c r="I120" s="39" t="s">
        <v>40</v>
      </c>
      <c r="J120" s="173">
        <v>2.8000000000000001E-2</v>
      </c>
      <c r="K120" s="170">
        <v>65</v>
      </c>
      <c r="L120" s="171">
        <f t="shared" si="39"/>
        <v>1.82</v>
      </c>
      <c r="M120" s="172">
        <v>4.8499999999999996</v>
      </c>
      <c r="N120" s="174">
        <v>0.5</v>
      </c>
      <c r="O120" s="171">
        <f t="shared" si="40"/>
        <v>7.17</v>
      </c>
      <c r="P120" s="167">
        <f t="shared" si="41"/>
        <v>12554.67</v>
      </c>
    </row>
    <row r="121" spans="2:16" s="21" customFormat="1" ht="15" x14ac:dyDescent="0.25">
      <c r="B121" s="38" t="str">
        <f>IF(TRIM(G121)&lt;&gt;"",COUNTA($G$45:G121)&amp;"","")</f>
        <v>41</v>
      </c>
      <c r="C121" s="236"/>
      <c r="D121" s="236"/>
      <c r="E121" s="236"/>
      <c r="F121" s="194" t="s">
        <v>371</v>
      </c>
      <c r="G121" s="28">
        <v>38</v>
      </c>
      <c r="H121" s="39"/>
      <c r="I121" s="39" t="s">
        <v>40</v>
      </c>
      <c r="J121" s="173">
        <v>2.8000000000000001E-2</v>
      </c>
      <c r="K121" s="170">
        <v>65</v>
      </c>
      <c r="L121" s="171">
        <f t="shared" si="39"/>
        <v>1.82</v>
      </c>
      <c r="M121" s="172">
        <v>4.8499999999999996</v>
      </c>
      <c r="N121" s="174">
        <v>0.5</v>
      </c>
      <c r="O121" s="171">
        <f t="shared" si="40"/>
        <v>7.17</v>
      </c>
      <c r="P121" s="167">
        <f t="shared" si="41"/>
        <v>272.45999999999998</v>
      </c>
    </row>
    <row r="122" spans="2:16" s="21" customFormat="1" ht="15" x14ac:dyDescent="0.25">
      <c r="B122" s="38" t="str">
        <f>IF(TRIM(G122)&lt;&gt;"",COUNTA($G$45:G122)&amp;"","")</f>
        <v>42</v>
      </c>
      <c r="C122" s="236"/>
      <c r="D122" s="236"/>
      <c r="E122" s="236"/>
      <c r="F122" s="194" t="s">
        <v>372</v>
      </c>
      <c r="G122" s="28">
        <v>43</v>
      </c>
      <c r="H122" s="39"/>
      <c r="I122" s="39" t="s">
        <v>40</v>
      </c>
      <c r="J122" s="173">
        <v>2.8000000000000001E-2</v>
      </c>
      <c r="K122" s="170">
        <v>65</v>
      </c>
      <c r="L122" s="171">
        <f t="shared" si="39"/>
        <v>1.82</v>
      </c>
      <c r="M122" s="172">
        <v>4.8499999999999996</v>
      </c>
      <c r="N122" s="174">
        <v>0.5</v>
      </c>
      <c r="O122" s="171">
        <f t="shared" si="40"/>
        <v>7.17</v>
      </c>
      <c r="P122" s="167">
        <f t="shared" si="41"/>
        <v>308.31</v>
      </c>
    </row>
    <row r="123" spans="2:16" s="35" customFormat="1" ht="15" x14ac:dyDescent="0.25">
      <c r="B123" s="38" t="str">
        <f>IF(TRIM(G123)&lt;&gt;"",COUNTA($G$45:G123)&amp;"","")</f>
        <v/>
      </c>
      <c r="C123" s="204" t="s">
        <v>457</v>
      </c>
      <c r="D123" s="204"/>
      <c r="E123" s="204"/>
      <c r="F123" s="192" t="s">
        <v>373</v>
      </c>
      <c r="G123" s="28"/>
      <c r="H123" s="39"/>
      <c r="I123" s="39"/>
      <c r="J123" s="4"/>
      <c r="K123" s="4"/>
      <c r="L123" s="4"/>
      <c r="M123" s="63"/>
      <c r="N123" s="4"/>
      <c r="O123" s="4"/>
      <c r="P123" s="167"/>
    </row>
    <row r="124" spans="2:16" s="35" customFormat="1" x14ac:dyDescent="0.25">
      <c r="B124" s="38" t="str">
        <f>IF(TRIM(G124)&lt;&gt;"",COUNTA($G$45:G124)&amp;"","")</f>
        <v>43</v>
      </c>
      <c r="C124" s="205"/>
      <c r="D124" s="205"/>
      <c r="E124" s="205"/>
      <c r="F124" s="193" t="s">
        <v>358</v>
      </c>
      <c r="G124" s="28">
        <v>2910</v>
      </c>
      <c r="H124" s="39"/>
      <c r="I124" s="39" t="s">
        <v>36</v>
      </c>
      <c r="J124" s="168">
        <v>4.0000000000000001E-3</v>
      </c>
      <c r="K124" s="170">
        <v>65</v>
      </c>
      <c r="L124" s="171">
        <f t="shared" ref="L124:L126" si="42">K124*J124</f>
        <v>0.26</v>
      </c>
      <c r="M124" s="172">
        <v>0</v>
      </c>
      <c r="N124" s="170">
        <v>0.25</v>
      </c>
      <c r="O124" s="171">
        <f t="shared" ref="O124:O126" si="43">N124+M124+L124</f>
        <v>0.51</v>
      </c>
      <c r="P124" s="167">
        <f t="shared" ref="P124:P126" si="44">O124*G124</f>
        <v>1484.1000000000001</v>
      </c>
    </row>
    <row r="125" spans="2:16" s="35" customFormat="1" x14ac:dyDescent="0.25">
      <c r="B125" s="38" t="str">
        <f>IF(TRIM(G125)&lt;&gt;"",COUNTA($G$45:G125)&amp;"","")</f>
        <v>44</v>
      </c>
      <c r="C125" s="205"/>
      <c r="D125" s="205"/>
      <c r="E125" s="205"/>
      <c r="F125" s="194" t="s">
        <v>374</v>
      </c>
      <c r="G125" s="28">
        <v>2910</v>
      </c>
      <c r="H125" s="39"/>
      <c r="I125" s="39" t="s">
        <v>36</v>
      </c>
      <c r="J125" s="173">
        <v>1.2E-2</v>
      </c>
      <c r="K125" s="170">
        <v>65</v>
      </c>
      <c r="L125" s="172">
        <f t="shared" si="42"/>
        <v>0.78</v>
      </c>
      <c r="M125" s="180">
        <v>1.25</v>
      </c>
      <c r="N125" s="165">
        <v>0</v>
      </c>
      <c r="O125" s="171">
        <f t="shared" si="43"/>
        <v>2.0300000000000002</v>
      </c>
      <c r="P125" s="167">
        <f t="shared" si="44"/>
        <v>5907.3000000000011</v>
      </c>
    </row>
    <row r="126" spans="2:16" s="35" customFormat="1" x14ac:dyDescent="0.25">
      <c r="B126" s="38" t="str">
        <f>IF(TRIM(G126)&lt;&gt;"",COUNTA($G$45:G126)&amp;"","")</f>
        <v>45</v>
      </c>
      <c r="C126" s="205"/>
      <c r="D126" s="205"/>
      <c r="E126" s="205"/>
      <c r="F126" s="194" t="s">
        <v>375</v>
      </c>
      <c r="G126" s="28">
        <v>2910</v>
      </c>
      <c r="H126" s="39"/>
      <c r="I126" s="39" t="s">
        <v>36</v>
      </c>
      <c r="J126" s="173">
        <v>8.0000000000000002E-3</v>
      </c>
      <c r="K126" s="170">
        <v>65</v>
      </c>
      <c r="L126" s="171">
        <f t="shared" si="42"/>
        <v>0.52</v>
      </c>
      <c r="M126" s="172">
        <v>0.2</v>
      </c>
      <c r="N126" s="174">
        <v>0</v>
      </c>
      <c r="O126" s="171">
        <f t="shared" si="43"/>
        <v>0.72</v>
      </c>
      <c r="P126" s="167">
        <f t="shared" si="44"/>
        <v>2095.1999999999998</v>
      </c>
    </row>
    <row r="127" spans="2:16" s="35" customFormat="1" ht="28.5" x14ac:dyDescent="0.25">
      <c r="B127" s="38" t="str">
        <f>IF(TRIM(G127)&lt;&gt;"",COUNTA($G$45:G127)&amp;"","")</f>
        <v>46</v>
      </c>
      <c r="C127" s="211"/>
      <c r="D127" s="211"/>
      <c r="E127" s="211"/>
      <c r="F127" s="194" t="s">
        <v>376</v>
      </c>
      <c r="G127" s="28">
        <v>2910</v>
      </c>
      <c r="H127" s="39"/>
      <c r="I127" s="39" t="s">
        <v>36</v>
      </c>
      <c r="J127" s="173">
        <v>3.7999999999999999E-2</v>
      </c>
      <c r="K127" s="170">
        <v>65</v>
      </c>
      <c r="L127" s="171">
        <f t="shared" ref="L127" si="45">J127*K127</f>
        <v>2.4699999999999998</v>
      </c>
      <c r="M127" s="172">
        <v>4.6500000000000004</v>
      </c>
      <c r="N127" s="174">
        <v>0</v>
      </c>
      <c r="O127" s="171">
        <f t="shared" ref="O127" si="46">L127+M127+N127</f>
        <v>7.12</v>
      </c>
      <c r="P127" s="167">
        <f t="shared" ref="P127" si="47">G127*O127</f>
        <v>20719.2</v>
      </c>
    </row>
    <row r="128" spans="2:16" s="35" customFormat="1" ht="15" x14ac:dyDescent="0.25">
      <c r="B128" s="38" t="str">
        <f>IF(TRIM(G128)&lt;&gt;"",COUNTA($G$45:G128)&amp;"","")</f>
        <v/>
      </c>
      <c r="C128" s="204" t="s">
        <v>457</v>
      </c>
      <c r="D128" s="204"/>
      <c r="E128" s="204"/>
      <c r="F128" s="192" t="s">
        <v>377</v>
      </c>
      <c r="G128" s="28"/>
      <c r="H128" s="39"/>
      <c r="I128" s="39"/>
      <c r="J128" s="4"/>
      <c r="K128" s="4"/>
      <c r="L128" s="4"/>
      <c r="M128" s="63"/>
      <c r="N128" s="4"/>
      <c r="O128" s="4"/>
      <c r="P128" s="167"/>
    </row>
    <row r="129" spans="2:16" s="35" customFormat="1" x14ac:dyDescent="0.25">
      <c r="B129" s="38" t="str">
        <f>IF(TRIM(G129)&lt;&gt;"",COUNTA($G$45:G129)&amp;"","")</f>
        <v>47</v>
      </c>
      <c r="C129" s="205"/>
      <c r="D129" s="205"/>
      <c r="E129" s="205"/>
      <c r="F129" s="193" t="s">
        <v>358</v>
      </c>
      <c r="G129" s="28">
        <v>70</v>
      </c>
      <c r="H129" s="39"/>
      <c r="I129" s="39" t="s">
        <v>36</v>
      </c>
      <c r="J129" s="168">
        <v>4.0000000000000001E-3</v>
      </c>
      <c r="K129" s="170">
        <v>65</v>
      </c>
      <c r="L129" s="171">
        <f t="shared" ref="L129:L132" si="48">K129*J129</f>
        <v>0.26</v>
      </c>
      <c r="M129" s="172">
        <v>0</v>
      </c>
      <c r="N129" s="170">
        <v>0.25</v>
      </c>
      <c r="O129" s="171">
        <f t="shared" ref="O129:O132" si="49">N129+M129+L129</f>
        <v>0.51</v>
      </c>
      <c r="P129" s="167">
        <f t="shared" ref="P129:P132" si="50">O129*G129</f>
        <v>35.700000000000003</v>
      </c>
    </row>
    <row r="130" spans="2:16" s="35" customFormat="1" x14ac:dyDescent="0.25">
      <c r="B130" s="38" t="str">
        <f>IF(TRIM(G130)&lt;&gt;"",COUNTA($G$45:G130)&amp;"","")</f>
        <v>48</v>
      </c>
      <c r="C130" s="205"/>
      <c r="D130" s="205"/>
      <c r="E130" s="205"/>
      <c r="F130" s="194" t="s">
        <v>374</v>
      </c>
      <c r="G130" s="28">
        <v>70</v>
      </c>
      <c r="H130" s="39"/>
      <c r="I130" s="39" t="s">
        <v>36</v>
      </c>
      <c r="J130" s="173">
        <v>1.2E-2</v>
      </c>
      <c r="K130" s="170">
        <v>65</v>
      </c>
      <c r="L130" s="172">
        <f t="shared" si="48"/>
        <v>0.78</v>
      </c>
      <c r="M130" s="180">
        <v>1.25</v>
      </c>
      <c r="N130" s="165">
        <v>0</v>
      </c>
      <c r="O130" s="171">
        <f t="shared" si="49"/>
        <v>2.0300000000000002</v>
      </c>
      <c r="P130" s="167">
        <f t="shared" si="50"/>
        <v>142.10000000000002</v>
      </c>
    </row>
    <row r="131" spans="2:16" s="35" customFormat="1" x14ac:dyDescent="0.25">
      <c r="B131" s="38" t="str">
        <f>IF(TRIM(G131)&lt;&gt;"",COUNTA($G$45:G131)&amp;"","")</f>
        <v>49</v>
      </c>
      <c r="C131" s="205"/>
      <c r="D131" s="205"/>
      <c r="E131" s="205"/>
      <c r="F131" s="194" t="s">
        <v>375</v>
      </c>
      <c r="G131" s="28">
        <v>70</v>
      </c>
      <c r="H131" s="39"/>
      <c r="I131" s="39" t="s">
        <v>36</v>
      </c>
      <c r="J131" s="173">
        <v>8.0000000000000002E-3</v>
      </c>
      <c r="K131" s="170">
        <v>65</v>
      </c>
      <c r="L131" s="171">
        <f t="shared" si="48"/>
        <v>0.52</v>
      </c>
      <c r="M131" s="172">
        <v>0.2</v>
      </c>
      <c r="N131" s="174">
        <v>0</v>
      </c>
      <c r="O131" s="171">
        <f t="shared" si="49"/>
        <v>0.72</v>
      </c>
      <c r="P131" s="167">
        <f t="shared" si="50"/>
        <v>50.4</v>
      </c>
    </row>
    <row r="132" spans="2:16" s="21" customFormat="1" ht="15" x14ac:dyDescent="0.25">
      <c r="B132" s="38" t="str">
        <f>IF(TRIM(G132)&lt;&gt;"",COUNTA($G$45:G132)&amp;"","")</f>
        <v>50</v>
      </c>
      <c r="C132" s="205"/>
      <c r="D132" s="205"/>
      <c r="E132" s="205"/>
      <c r="F132" s="194" t="s">
        <v>360</v>
      </c>
      <c r="G132" s="28">
        <v>230</v>
      </c>
      <c r="H132" s="39"/>
      <c r="I132" s="39" t="s">
        <v>361</v>
      </c>
      <c r="J132" s="184">
        <f>22/2000</f>
        <v>1.0999999999999999E-2</v>
      </c>
      <c r="K132" s="170">
        <v>65</v>
      </c>
      <c r="L132" s="171">
        <f t="shared" si="48"/>
        <v>0.71499999999999997</v>
      </c>
      <c r="M132" s="172">
        <v>0.85</v>
      </c>
      <c r="N132" s="170">
        <v>0</v>
      </c>
      <c r="O132" s="171">
        <f t="shared" si="49"/>
        <v>1.5649999999999999</v>
      </c>
      <c r="P132" s="167">
        <f t="shared" si="50"/>
        <v>359.95</v>
      </c>
    </row>
    <row r="133" spans="2:16" s="35" customFormat="1" ht="28.5" x14ac:dyDescent="0.25">
      <c r="B133" s="38" t="str">
        <f>IF(TRIM(G133)&lt;&gt;"",COUNTA($G$45:G133)&amp;"","")</f>
        <v>51</v>
      </c>
      <c r="C133" s="211"/>
      <c r="D133" s="211"/>
      <c r="E133" s="211"/>
      <c r="F133" s="194" t="s">
        <v>378</v>
      </c>
      <c r="G133" s="28">
        <v>70</v>
      </c>
      <c r="H133" s="39"/>
      <c r="I133" s="39" t="s">
        <v>40</v>
      </c>
      <c r="J133" s="173">
        <v>2.8000000000000001E-2</v>
      </c>
      <c r="K133" s="170">
        <v>65</v>
      </c>
      <c r="L133" s="171">
        <f t="shared" ref="L133" si="51">J133*K133</f>
        <v>1.82</v>
      </c>
      <c r="M133" s="172">
        <v>4.8499999999999996</v>
      </c>
      <c r="N133" s="174">
        <v>0.5</v>
      </c>
      <c r="O133" s="171">
        <f t="shared" ref="O133" si="52">L133+M133+N133</f>
        <v>7.17</v>
      </c>
      <c r="P133" s="167">
        <f t="shared" ref="P133" si="53">G133*O133</f>
        <v>501.9</v>
      </c>
    </row>
    <row r="134" spans="2:16" s="21" customFormat="1" ht="15.75" thickBot="1" x14ac:dyDescent="0.3">
      <c r="B134" s="38" t="str">
        <f>IF(TRIM(G134)&lt;&gt;"",COUNTA($G$45:G134)&amp;"","")</f>
        <v/>
      </c>
      <c r="C134" s="163"/>
      <c r="D134" s="163"/>
      <c r="E134" s="163"/>
      <c r="F134" s="15" t="s">
        <v>8</v>
      </c>
      <c r="G134" s="32"/>
      <c r="H134" s="23"/>
      <c r="I134" s="23"/>
      <c r="J134" s="34"/>
      <c r="K134" s="34"/>
      <c r="L134" s="17"/>
      <c r="M134" s="64"/>
      <c r="N134" s="34"/>
      <c r="O134" s="17"/>
      <c r="P134" s="42">
        <f>SUM(P86:P133)</f>
        <v>93125.364999999976</v>
      </c>
    </row>
    <row r="135" spans="2:16" s="35" customFormat="1" x14ac:dyDescent="0.25">
      <c r="B135" s="38" t="str">
        <f>IF(TRIM(G135)&lt;&gt;"",COUNTA($G$45:G135)&amp;"","")</f>
        <v/>
      </c>
      <c r="C135" s="163"/>
      <c r="D135" s="163"/>
      <c r="E135" s="163"/>
      <c r="F135" s="100"/>
      <c r="G135" s="27"/>
      <c r="H135" s="164"/>
      <c r="I135" s="164"/>
      <c r="J135" s="4"/>
      <c r="K135" s="4"/>
      <c r="L135" s="99"/>
      <c r="M135" s="101"/>
      <c r="N135" s="4"/>
      <c r="O135" s="99"/>
      <c r="P135" s="102"/>
    </row>
    <row r="136" spans="2:16" s="35" customFormat="1" x14ac:dyDescent="0.25">
      <c r="B136" s="38" t="str">
        <f>IF(TRIM(G136)&lt;&gt;"",COUNTA($G$45:G136)&amp;"","")</f>
        <v/>
      </c>
      <c r="C136" s="163"/>
      <c r="D136" s="163"/>
      <c r="E136" s="163"/>
      <c r="F136" s="100"/>
      <c r="G136" s="27"/>
      <c r="H136" s="164"/>
      <c r="I136" s="164"/>
      <c r="J136" s="4"/>
      <c r="K136" s="4"/>
      <c r="L136" s="99"/>
      <c r="M136" s="101"/>
      <c r="N136" s="4"/>
      <c r="O136" s="99"/>
      <c r="P136" s="102"/>
    </row>
    <row r="137" spans="2:16" s="35" customFormat="1" ht="15" x14ac:dyDescent="0.25">
      <c r="B137" s="86" t="str">
        <f>IF(TRIM(G137)&lt;&gt;"",COUNTA($G$66:G137)&amp;"","")</f>
        <v/>
      </c>
      <c r="C137" s="83"/>
      <c r="D137" s="83"/>
      <c r="E137" s="81">
        <v>40000</v>
      </c>
      <c r="F137" s="2" t="s">
        <v>62</v>
      </c>
      <c r="G137" s="82"/>
      <c r="H137" s="83"/>
      <c r="I137" s="83"/>
      <c r="J137" s="83"/>
      <c r="K137" s="83"/>
      <c r="L137" s="83"/>
      <c r="M137" s="84"/>
      <c r="N137" s="83"/>
      <c r="O137" s="83"/>
      <c r="P137" s="85"/>
    </row>
    <row r="138" spans="2:16" s="35" customFormat="1" ht="15" x14ac:dyDescent="0.25">
      <c r="B138" s="86" t="str">
        <f>IF(TRIM(G138)&lt;&gt;"",COUNTA($G$66:G138)&amp;"","")</f>
        <v/>
      </c>
      <c r="C138" s="83"/>
      <c r="D138" s="87"/>
      <c r="E138" s="81">
        <v>4000060</v>
      </c>
      <c r="F138" s="20" t="s">
        <v>63</v>
      </c>
      <c r="G138" s="82"/>
      <c r="H138" s="83"/>
      <c r="I138" s="83"/>
      <c r="J138" s="83"/>
      <c r="K138" s="83"/>
      <c r="L138" s="83"/>
      <c r="M138" s="84"/>
      <c r="N138" s="83"/>
      <c r="O138" s="83"/>
      <c r="P138" s="85"/>
    </row>
    <row r="139" spans="2:16" s="35" customFormat="1" x14ac:dyDescent="0.25">
      <c r="B139" s="36" t="str">
        <f>IF(TRIM(G139)&lt;&gt;"",COUNTA($G$66:G139)&amp;"","")</f>
        <v>51</v>
      </c>
      <c r="C139" s="204" t="s">
        <v>347</v>
      </c>
      <c r="D139" s="204"/>
      <c r="E139" s="204"/>
      <c r="F139" s="169" t="s">
        <v>197</v>
      </c>
      <c r="G139" s="27">
        <v>641</v>
      </c>
      <c r="H139" s="164"/>
      <c r="I139" s="164" t="s">
        <v>36</v>
      </c>
      <c r="J139" s="173">
        <v>0.38100000000000001</v>
      </c>
      <c r="K139" s="170">
        <v>80</v>
      </c>
      <c r="L139" s="171">
        <f t="shared" ref="L139:L140" si="54">K139*J139</f>
        <v>30.48</v>
      </c>
      <c r="M139" s="172">
        <v>9.75</v>
      </c>
      <c r="N139" s="170">
        <v>0</v>
      </c>
      <c r="O139" s="171">
        <f t="shared" ref="O139:O140" si="55">(N139+M139+L139)</f>
        <v>40.230000000000004</v>
      </c>
      <c r="P139" s="167">
        <f>O139*G139</f>
        <v>25787.430000000004</v>
      </c>
    </row>
    <row r="140" spans="2:16" s="35" customFormat="1" x14ac:dyDescent="0.25">
      <c r="B140" s="122" t="str">
        <f>IF(TRIM(G140)&lt;&gt;"",COUNTA($G$66:G140)&amp;"","")</f>
        <v>52</v>
      </c>
      <c r="C140" s="205"/>
      <c r="D140" s="205"/>
      <c r="E140" s="205"/>
      <c r="F140" s="169" t="s">
        <v>243</v>
      </c>
      <c r="G140" s="27">
        <v>161</v>
      </c>
      <c r="H140" s="164"/>
      <c r="I140" s="164" t="s">
        <v>37</v>
      </c>
      <c r="J140" s="173">
        <v>0.24</v>
      </c>
      <c r="K140" s="170">
        <v>80</v>
      </c>
      <c r="L140" s="171">
        <f t="shared" si="54"/>
        <v>19.2</v>
      </c>
      <c r="M140" s="172">
        <v>28</v>
      </c>
      <c r="N140" s="170">
        <v>0</v>
      </c>
      <c r="O140" s="171">
        <f t="shared" si="55"/>
        <v>47.2</v>
      </c>
      <c r="P140" s="167">
        <f>O140*G140</f>
        <v>7599.2000000000007</v>
      </c>
    </row>
    <row r="141" spans="2:16" s="35" customFormat="1" x14ac:dyDescent="0.25">
      <c r="B141" s="122" t="str">
        <f>IF(TRIM(G141)&lt;&gt;"",COUNTA($G$66:G141)&amp;"","")</f>
        <v>53</v>
      </c>
      <c r="C141" s="205"/>
      <c r="D141" s="205"/>
      <c r="E141" s="205"/>
      <c r="F141" s="169" t="s">
        <v>250</v>
      </c>
      <c r="G141" s="27">
        <v>15</v>
      </c>
      <c r="H141" s="164"/>
      <c r="I141" s="164" t="s">
        <v>37</v>
      </c>
      <c r="J141" s="173">
        <v>0.38100000000000001</v>
      </c>
      <c r="K141" s="170">
        <v>80</v>
      </c>
      <c r="L141" s="171">
        <f t="shared" ref="L141:L142" si="56">K141*J141</f>
        <v>30.48</v>
      </c>
      <c r="M141" s="172">
        <v>30.2</v>
      </c>
      <c r="N141" s="170">
        <v>0</v>
      </c>
      <c r="O141" s="171">
        <f t="shared" ref="O141:O142" si="57">(N141+M141+L141)</f>
        <v>60.68</v>
      </c>
      <c r="P141" s="167">
        <f>O141*G141</f>
        <v>910.2</v>
      </c>
    </row>
    <row r="142" spans="2:16" s="35" customFormat="1" x14ac:dyDescent="0.25">
      <c r="B142" s="122" t="str">
        <f>IF(TRIM(G142)&lt;&gt;"",COUNTA($G$66:G142)&amp;"","")</f>
        <v>54</v>
      </c>
      <c r="C142" s="205"/>
      <c r="D142" s="205"/>
      <c r="E142" s="205"/>
      <c r="F142" s="169" t="s">
        <v>251</v>
      </c>
      <c r="G142" s="27">
        <v>19</v>
      </c>
      <c r="H142" s="164"/>
      <c r="I142" s="164" t="s">
        <v>37</v>
      </c>
      <c r="J142" s="173">
        <v>0.24</v>
      </c>
      <c r="K142" s="170">
        <v>80</v>
      </c>
      <c r="L142" s="171">
        <f t="shared" si="56"/>
        <v>19.2</v>
      </c>
      <c r="M142" s="172">
        <v>28</v>
      </c>
      <c r="N142" s="170">
        <v>0</v>
      </c>
      <c r="O142" s="171">
        <f t="shared" si="57"/>
        <v>47.2</v>
      </c>
      <c r="P142" s="167">
        <f>O142*G142</f>
        <v>896.80000000000007</v>
      </c>
    </row>
    <row r="143" spans="2:16" s="35" customFormat="1" ht="15.75" thickBot="1" x14ac:dyDescent="0.3">
      <c r="B143" s="36" t="str">
        <f>IF(TRIM(G143)&lt;&gt;"",COUNTA($G$66:G143)&amp;"","")</f>
        <v/>
      </c>
      <c r="C143" s="163"/>
      <c r="D143" s="163"/>
      <c r="E143" s="163"/>
      <c r="F143" s="15" t="s">
        <v>8</v>
      </c>
      <c r="G143" s="32"/>
      <c r="H143" s="23"/>
      <c r="I143" s="23"/>
      <c r="J143" s="34"/>
      <c r="K143" s="34"/>
      <c r="L143" s="17"/>
      <c r="M143" s="64"/>
      <c r="N143" s="34"/>
      <c r="O143" s="17"/>
      <c r="P143" s="42">
        <f>SUM(P139:P142)</f>
        <v>35193.630000000005</v>
      </c>
    </row>
    <row r="144" spans="2:16" s="35" customFormat="1" ht="15" x14ac:dyDescent="0.25">
      <c r="B144" s="36" t="str">
        <f>IF(TRIM(G144)&lt;&gt;"",COUNTA($G$66:G144)&amp;"","")</f>
        <v/>
      </c>
      <c r="C144" s="163"/>
      <c r="D144" s="163"/>
      <c r="E144" s="163"/>
      <c r="F144" s="169"/>
      <c r="G144" s="105"/>
      <c r="H144" s="106"/>
      <c r="I144" s="106"/>
      <c r="J144" s="107"/>
      <c r="K144" s="107"/>
      <c r="L144" s="108"/>
      <c r="M144" s="109"/>
      <c r="N144" s="107"/>
      <c r="O144" s="108"/>
      <c r="P144" s="110"/>
    </row>
    <row r="145" spans="2:16" s="35" customFormat="1" ht="15" x14ac:dyDescent="0.25">
      <c r="B145" s="36" t="str">
        <f>IF(TRIM(G145)&lt;&gt;"",COUNTA($G$66:G145)&amp;"","")</f>
        <v/>
      </c>
      <c r="C145" s="163"/>
      <c r="D145" s="163"/>
      <c r="E145" s="81"/>
      <c r="F145" s="169"/>
      <c r="G145" s="27"/>
      <c r="H145" s="164"/>
      <c r="I145" s="164"/>
      <c r="J145" s="4"/>
      <c r="K145" s="4"/>
      <c r="L145" s="111"/>
      <c r="M145" s="112"/>
      <c r="N145" s="4"/>
      <c r="O145" s="111"/>
      <c r="P145" s="113"/>
    </row>
    <row r="146" spans="2:16" s="35" customFormat="1" ht="15" x14ac:dyDescent="0.25">
      <c r="B146" s="86" t="str">
        <f>IF(TRIM(G146)&lt;&gt;"",COUNTA($G$45:G146)&amp;"","")</f>
        <v/>
      </c>
      <c r="C146" s="83"/>
      <c r="D146" s="83"/>
      <c r="E146" s="81">
        <v>50000</v>
      </c>
      <c r="F146" s="2" t="s">
        <v>44</v>
      </c>
      <c r="G146" s="82"/>
      <c r="H146" s="83"/>
      <c r="I146" s="83"/>
      <c r="J146" s="83"/>
      <c r="K146" s="83"/>
      <c r="L146" s="83"/>
      <c r="M146" s="84"/>
      <c r="N146" s="83"/>
      <c r="O146" s="83"/>
      <c r="P146" s="85"/>
    </row>
    <row r="147" spans="2:16" s="35" customFormat="1" ht="15" x14ac:dyDescent="0.25">
      <c r="B147" s="86" t="str">
        <f>IF(TRIM(G147)&lt;&gt;"",COUNTA($G$45:G147)&amp;"","")</f>
        <v/>
      </c>
      <c r="C147" s="83"/>
      <c r="D147" s="87"/>
      <c r="E147" s="81">
        <v>51200</v>
      </c>
      <c r="F147" s="20" t="s">
        <v>379</v>
      </c>
      <c r="G147" s="82"/>
      <c r="H147" s="83"/>
      <c r="I147" s="83"/>
      <c r="J147" s="83"/>
      <c r="K147" s="83"/>
      <c r="L147" s="83"/>
      <c r="M147" s="84"/>
      <c r="N147" s="83"/>
      <c r="O147" s="83"/>
      <c r="P147" s="85"/>
    </row>
    <row r="148" spans="2:16" s="35" customFormat="1" x14ac:dyDescent="0.25">
      <c r="B148" s="98" t="str">
        <f>IF(TRIM(G148)&lt;&gt;"",COUNTA($G$45:G148)&amp;"","")</f>
        <v>56</v>
      </c>
      <c r="C148" s="205" t="s">
        <v>457</v>
      </c>
      <c r="D148" s="205"/>
      <c r="E148" s="205"/>
      <c r="F148" s="166" t="s">
        <v>380</v>
      </c>
      <c r="G148" s="164">
        <v>1809</v>
      </c>
      <c r="H148" s="164"/>
      <c r="I148" s="164" t="s">
        <v>361</v>
      </c>
      <c r="J148" s="168">
        <v>5.5E-2</v>
      </c>
      <c r="K148" s="171">
        <v>95</v>
      </c>
      <c r="L148" s="171">
        <f t="shared" ref="L148:L152" si="58">K148*J148</f>
        <v>5.2249999999999996</v>
      </c>
      <c r="M148" s="172">
        <v>1.3</v>
      </c>
      <c r="N148" s="170">
        <v>0</v>
      </c>
      <c r="O148" s="171">
        <f t="shared" ref="O148:O152" si="59">N148+M148+L148</f>
        <v>6.5249999999999995</v>
      </c>
      <c r="P148" s="167">
        <f t="shared" ref="P148:P152" si="60">O148*G148</f>
        <v>11803.724999999999</v>
      </c>
    </row>
    <row r="149" spans="2:16" s="35" customFormat="1" x14ac:dyDescent="0.25">
      <c r="B149" s="98" t="str">
        <f>IF(TRIM(G149)&lt;&gt;"",COUNTA($G$45:G149)&amp;"","")</f>
        <v>57</v>
      </c>
      <c r="C149" s="205"/>
      <c r="D149" s="205"/>
      <c r="E149" s="205"/>
      <c r="F149" s="166" t="s">
        <v>381</v>
      </c>
      <c r="G149" s="164">
        <v>1642</v>
      </c>
      <c r="H149" s="164"/>
      <c r="I149" s="164" t="s">
        <v>361</v>
      </c>
      <c r="J149" s="168">
        <v>5.5E-2</v>
      </c>
      <c r="K149" s="171">
        <v>95</v>
      </c>
      <c r="L149" s="171">
        <f t="shared" si="58"/>
        <v>5.2249999999999996</v>
      </c>
      <c r="M149" s="172">
        <v>1.3</v>
      </c>
      <c r="N149" s="170">
        <v>0</v>
      </c>
      <c r="O149" s="171">
        <f t="shared" si="59"/>
        <v>6.5249999999999995</v>
      </c>
      <c r="P149" s="167">
        <f t="shared" si="60"/>
        <v>10714.05</v>
      </c>
    </row>
    <row r="150" spans="2:16" s="35" customFormat="1" x14ac:dyDescent="0.25">
      <c r="B150" s="98" t="str">
        <f>IF(TRIM(G150)&lt;&gt;"",COUNTA($G$45:G150)&amp;"","")</f>
        <v>58</v>
      </c>
      <c r="C150" s="205"/>
      <c r="D150" s="205"/>
      <c r="E150" s="205"/>
      <c r="F150" s="166" t="s">
        <v>382</v>
      </c>
      <c r="G150" s="164">
        <v>51</v>
      </c>
      <c r="H150" s="164"/>
      <c r="I150" s="164" t="s">
        <v>361</v>
      </c>
      <c r="J150" s="168">
        <v>5.5E-2</v>
      </c>
      <c r="K150" s="171">
        <v>95</v>
      </c>
      <c r="L150" s="171">
        <f t="shared" si="58"/>
        <v>5.2249999999999996</v>
      </c>
      <c r="M150" s="172">
        <v>1.3</v>
      </c>
      <c r="N150" s="170">
        <v>0</v>
      </c>
      <c r="O150" s="171">
        <f t="shared" si="59"/>
        <v>6.5249999999999995</v>
      </c>
      <c r="P150" s="167">
        <f t="shared" si="60"/>
        <v>332.77499999999998</v>
      </c>
    </row>
    <row r="151" spans="2:16" s="35" customFormat="1" x14ac:dyDescent="0.25">
      <c r="B151" s="98" t="str">
        <f>IF(TRIM(G151)&lt;&gt;"",COUNTA($G$45:G151)&amp;"","")</f>
        <v>59</v>
      </c>
      <c r="C151" s="205"/>
      <c r="D151" s="205"/>
      <c r="E151" s="205"/>
      <c r="F151" s="166" t="s">
        <v>383</v>
      </c>
      <c r="G151" s="164">
        <v>80</v>
      </c>
      <c r="H151" s="164"/>
      <c r="I151" s="164" t="s">
        <v>361</v>
      </c>
      <c r="J151" s="168">
        <v>5.5E-2</v>
      </c>
      <c r="K151" s="171">
        <v>95</v>
      </c>
      <c r="L151" s="171">
        <f t="shared" si="58"/>
        <v>5.2249999999999996</v>
      </c>
      <c r="M151" s="172">
        <v>1.3</v>
      </c>
      <c r="N151" s="170">
        <v>0</v>
      </c>
      <c r="O151" s="171">
        <f t="shared" si="59"/>
        <v>6.5249999999999995</v>
      </c>
      <c r="P151" s="167">
        <f t="shared" si="60"/>
        <v>522</v>
      </c>
    </row>
    <row r="152" spans="2:16" s="35" customFormat="1" x14ac:dyDescent="0.25">
      <c r="B152" s="98" t="str">
        <f>IF(TRIM(G152)&lt;&gt;"",COUNTA($G$45:G152)&amp;"","")</f>
        <v>60</v>
      </c>
      <c r="C152" s="205"/>
      <c r="D152" s="205"/>
      <c r="E152" s="205"/>
      <c r="F152" s="166" t="s">
        <v>384</v>
      </c>
      <c r="G152" s="164">
        <v>2</v>
      </c>
      <c r="H152" s="164"/>
      <c r="I152" s="164" t="s">
        <v>361</v>
      </c>
      <c r="J152" s="168">
        <v>5.5E-2</v>
      </c>
      <c r="K152" s="171">
        <v>95</v>
      </c>
      <c r="L152" s="171">
        <f t="shared" si="58"/>
        <v>5.2249999999999996</v>
      </c>
      <c r="M152" s="172">
        <v>1.3</v>
      </c>
      <c r="N152" s="170">
        <v>0</v>
      </c>
      <c r="O152" s="171">
        <f t="shared" si="59"/>
        <v>6.5249999999999995</v>
      </c>
      <c r="P152" s="167">
        <f t="shared" si="60"/>
        <v>13.049999999999999</v>
      </c>
    </row>
    <row r="153" spans="2:16" s="35" customFormat="1" ht="15" x14ac:dyDescent="0.25">
      <c r="B153" s="86" t="str">
        <f>IF(TRIM(G153)&lt;&gt;"",COUNTA($G$45:G153)&amp;"","")</f>
        <v/>
      </c>
      <c r="C153" s="83"/>
      <c r="D153" s="87"/>
      <c r="E153" s="81">
        <v>55000</v>
      </c>
      <c r="F153" s="20" t="s">
        <v>385</v>
      </c>
      <c r="G153" s="82"/>
      <c r="H153" s="83"/>
      <c r="I153" s="83"/>
      <c r="J153" s="83"/>
      <c r="K153" s="83"/>
      <c r="L153" s="83"/>
      <c r="M153" s="84"/>
      <c r="N153" s="83"/>
      <c r="O153" s="83"/>
      <c r="P153" s="85"/>
    </row>
    <row r="154" spans="2:16" s="35" customFormat="1" x14ac:dyDescent="0.25">
      <c r="B154" s="36" t="str">
        <f>IF(TRIM(G154)&lt;&gt;"",COUNTA($G$66:G154)&amp;"","")</f>
        <v>60</v>
      </c>
      <c r="C154" s="204" t="s">
        <v>348</v>
      </c>
      <c r="D154" s="159"/>
      <c r="E154" s="159"/>
      <c r="F154" s="166" t="s">
        <v>253</v>
      </c>
      <c r="G154" s="163">
        <v>6</v>
      </c>
      <c r="H154" s="163"/>
      <c r="I154" s="163" t="s">
        <v>37</v>
      </c>
      <c r="J154" s="173">
        <v>0.4</v>
      </c>
      <c r="K154" s="171">
        <v>95</v>
      </c>
      <c r="L154" s="171">
        <f t="shared" ref="L154" si="61">J154*K154</f>
        <v>38</v>
      </c>
      <c r="M154" s="172">
        <v>44.65</v>
      </c>
      <c r="N154" s="174">
        <v>0</v>
      </c>
      <c r="O154" s="171">
        <f t="shared" ref="O154" si="62">L154+M154+N154</f>
        <v>82.65</v>
      </c>
      <c r="P154" s="167">
        <f>G154*O154</f>
        <v>495.90000000000003</v>
      </c>
    </row>
    <row r="155" spans="2:16" s="35" customFormat="1" x14ac:dyDescent="0.25">
      <c r="B155" s="98" t="str">
        <f>IF(TRIM(G155)&lt;&gt;"",COUNTA($G$45:G155)&amp;"","")</f>
        <v>62</v>
      </c>
      <c r="C155" s="211"/>
      <c r="D155" s="185"/>
      <c r="E155" s="185"/>
      <c r="F155" s="166" t="s">
        <v>386</v>
      </c>
      <c r="G155" s="164">
        <v>1</v>
      </c>
      <c r="H155" s="164"/>
      <c r="I155" s="164" t="s">
        <v>5</v>
      </c>
      <c r="J155" s="168"/>
      <c r="K155" s="171"/>
      <c r="L155" s="171"/>
      <c r="M155" s="172"/>
      <c r="N155" s="170"/>
      <c r="O155" s="171"/>
      <c r="P155" s="167">
        <v>3000</v>
      </c>
    </row>
    <row r="156" spans="2:16" s="21" customFormat="1" ht="15.75" thickBot="1" x14ac:dyDescent="0.3">
      <c r="B156" s="38" t="str">
        <f>IF(TRIM(G156)&lt;&gt;"",COUNTA($G$45:G156)&amp;"","")</f>
        <v/>
      </c>
      <c r="C156" s="163"/>
      <c r="D156" s="163"/>
      <c r="E156" s="163"/>
      <c r="F156" s="15" t="s">
        <v>8</v>
      </c>
      <c r="G156" s="32"/>
      <c r="H156" s="23"/>
      <c r="I156" s="23"/>
      <c r="J156" s="34"/>
      <c r="K156" s="34"/>
      <c r="L156" s="17"/>
      <c r="M156" s="64"/>
      <c r="N156" s="34"/>
      <c r="O156" s="17"/>
      <c r="P156" s="42">
        <f>SUM(P148:P155)</f>
        <v>26881.5</v>
      </c>
    </row>
    <row r="157" spans="2:16" s="35" customFormat="1" x14ac:dyDescent="0.25">
      <c r="B157" s="38" t="str">
        <f>IF(TRIM(G157)&lt;&gt;"",COUNTA($G$45:G157)&amp;"","")</f>
        <v/>
      </c>
      <c r="C157" s="163"/>
      <c r="D157" s="163"/>
      <c r="E157" s="163"/>
      <c r="F157" s="100"/>
      <c r="G157" s="27"/>
      <c r="H157" s="164"/>
      <c r="I157" s="164"/>
      <c r="J157" s="4"/>
      <c r="K157" s="4"/>
      <c r="L157" s="99"/>
      <c r="M157" s="101"/>
      <c r="N157" s="4"/>
      <c r="O157" s="99"/>
      <c r="P157" s="102"/>
    </row>
    <row r="158" spans="2:16" s="35" customFormat="1" x14ac:dyDescent="0.25">
      <c r="B158" s="38" t="str">
        <f>IF(TRIM(G158)&lt;&gt;"",COUNTA($G$45:G158)&amp;"","")</f>
        <v/>
      </c>
      <c r="C158" s="163"/>
      <c r="D158" s="163"/>
      <c r="E158" s="163"/>
      <c r="F158" s="100"/>
      <c r="G158" s="27"/>
      <c r="H158" s="164"/>
      <c r="I158" s="164"/>
      <c r="J158" s="4"/>
      <c r="K158" s="4"/>
      <c r="L158" s="99"/>
      <c r="M158" s="101"/>
      <c r="N158" s="4"/>
      <c r="O158" s="99"/>
      <c r="P158" s="102"/>
    </row>
    <row r="159" spans="2:16" s="35" customFormat="1" ht="30" x14ac:dyDescent="0.25">
      <c r="B159" s="86" t="str">
        <f>IF(TRIM(G159)&lt;&gt;"",COUNTA($G$66:G159)&amp;"","")</f>
        <v/>
      </c>
      <c r="C159" s="83"/>
      <c r="D159" s="83"/>
      <c r="E159" s="81">
        <v>60000</v>
      </c>
      <c r="F159" s="2" t="s">
        <v>38</v>
      </c>
      <c r="G159" s="82"/>
      <c r="H159" s="83"/>
      <c r="I159" s="83"/>
      <c r="J159" s="83"/>
      <c r="K159" s="83"/>
      <c r="L159" s="83"/>
      <c r="M159" s="84"/>
      <c r="N159" s="83"/>
      <c r="O159" s="83"/>
      <c r="P159" s="85"/>
    </row>
    <row r="160" spans="2:16" s="21" customFormat="1" ht="15" x14ac:dyDescent="0.25">
      <c r="B160" s="86" t="str">
        <f>IF(TRIM(G160)&lt;&gt;"",COUNTA($G$45:G160)&amp;"","")</f>
        <v/>
      </c>
      <c r="C160" s="83"/>
      <c r="D160" s="87"/>
      <c r="E160" s="81">
        <v>61053</v>
      </c>
      <c r="F160" s="20" t="s">
        <v>387</v>
      </c>
      <c r="G160" s="82"/>
      <c r="H160" s="83"/>
      <c r="I160" s="83"/>
      <c r="J160" s="83"/>
      <c r="K160" s="83"/>
      <c r="L160" s="83"/>
      <c r="M160" s="84"/>
      <c r="N160" s="83"/>
      <c r="O160" s="83"/>
      <c r="P160" s="85"/>
    </row>
    <row r="161" spans="2:16" s="35" customFormat="1" x14ac:dyDescent="0.25">
      <c r="B161" s="36" t="str">
        <f>IF(TRIM(G161)&lt;&gt;"",COUNTA($G$45:G161)&amp;"","")</f>
        <v>63</v>
      </c>
      <c r="C161" s="204" t="s">
        <v>457</v>
      </c>
      <c r="D161" s="160"/>
      <c r="E161" s="160"/>
      <c r="F161" s="166" t="s">
        <v>388</v>
      </c>
      <c r="G161" s="164">
        <v>750</v>
      </c>
      <c r="H161" s="164"/>
      <c r="I161" s="164" t="s">
        <v>37</v>
      </c>
      <c r="J161" s="186">
        <v>1.7000000000000001E-2</v>
      </c>
      <c r="K161" s="170">
        <v>95</v>
      </c>
      <c r="L161" s="171">
        <f t="shared" ref="L161:L192" si="63">K161*J161</f>
        <v>1.6150000000000002</v>
      </c>
      <c r="M161" s="172">
        <v>1.1399999999999999</v>
      </c>
      <c r="N161" s="170">
        <v>0</v>
      </c>
      <c r="O161" s="171">
        <f t="shared" ref="O161:O192" si="64">N161+M161+L161</f>
        <v>2.7549999999999999</v>
      </c>
      <c r="P161" s="167">
        <f t="shared" ref="P161:P192" si="65">O161*G161</f>
        <v>2066.25</v>
      </c>
    </row>
    <row r="162" spans="2:16" s="35" customFormat="1" x14ac:dyDescent="0.25">
      <c r="B162" s="36"/>
      <c r="C162" s="205"/>
      <c r="D162" s="160"/>
      <c r="E162" s="160"/>
      <c r="F162" s="166" t="s">
        <v>389</v>
      </c>
      <c r="G162" s="164">
        <v>270</v>
      </c>
      <c r="H162" s="164"/>
      <c r="I162" s="164" t="s">
        <v>37</v>
      </c>
      <c r="J162" s="186">
        <v>1.7000000000000001E-2</v>
      </c>
      <c r="K162" s="170">
        <v>95</v>
      </c>
      <c r="L162" s="171">
        <f t="shared" si="63"/>
        <v>1.6150000000000002</v>
      </c>
      <c r="M162" s="172">
        <v>1.1200000000000001</v>
      </c>
      <c r="N162" s="170">
        <v>0</v>
      </c>
      <c r="O162" s="171">
        <f t="shared" si="64"/>
        <v>2.7350000000000003</v>
      </c>
      <c r="P162" s="167">
        <f t="shared" si="65"/>
        <v>738.45</v>
      </c>
    </row>
    <row r="163" spans="2:16" s="35" customFormat="1" x14ac:dyDescent="0.25">
      <c r="B163" s="36"/>
      <c r="C163" s="205"/>
      <c r="D163" s="160"/>
      <c r="E163" s="160"/>
      <c r="F163" s="166" t="s">
        <v>390</v>
      </c>
      <c r="G163" s="164">
        <v>54</v>
      </c>
      <c r="H163" s="164"/>
      <c r="I163" s="164" t="s">
        <v>37</v>
      </c>
      <c r="J163" s="186">
        <v>2.5999999999999999E-2</v>
      </c>
      <c r="K163" s="170">
        <v>95</v>
      </c>
      <c r="L163" s="171">
        <f t="shared" si="63"/>
        <v>2.4699999999999998</v>
      </c>
      <c r="M163" s="172">
        <v>1.95</v>
      </c>
      <c r="N163" s="170">
        <v>0</v>
      </c>
      <c r="O163" s="171">
        <f t="shared" si="64"/>
        <v>4.42</v>
      </c>
      <c r="P163" s="167">
        <f t="shared" si="65"/>
        <v>238.68</v>
      </c>
    </row>
    <row r="164" spans="2:16" s="35" customFormat="1" x14ac:dyDescent="0.25">
      <c r="B164" s="36"/>
      <c r="C164" s="205"/>
      <c r="D164" s="160"/>
      <c r="E164" s="160"/>
      <c r="F164" s="166" t="s">
        <v>391</v>
      </c>
      <c r="G164" s="164">
        <v>210</v>
      </c>
      <c r="H164" s="164"/>
      <c r="I164" s="164" t="s">
        <v>37</v>
      </c>
      <c r="J164" s="186">
        <v>2.5999999999999999E-2</v>
      </c>
      <c r="K164" s="170">
        <v>95</v>
      </c>
      <c r="L164" s="171">
        <f t="shared" si="63"/>
        <v>2.4699999999999998</v>
      </c>
      <c r="M164" s="172">
        <v>2.65</v>
      </c>
      <c r="N164" s="170">
        <v>0</v>
      </c>
      <c r="O164" s="171">
        <f t="shared" si="64"/>
        <v>5.1199999999999992</v>
      </c>
      <c r="P164" s="167">
        <f t="shared" si="65"/>
        <v>1075.1999999999998</v>
      </c>
    </row>
    <row r="165" spans="2:16" s="35" customFormat="1" x14ac:dyDescent="0.25">
      <c r="B165" s="36"/>
      <c r="C165" s="205"/>
      <c r="D165" s="160"/>
      <c r="E165" s="160"/>
      <c r="F165" s="166" t="s">
        <v>392</v>
      </c>
      <c r="G165" s="164">
        <v>90</v>
      </c>
      <c r="H165" s="164"/>
      <c r="I165" s="164" t="s">
        <v>37</v>
      </c>
      <c r="J165" s="186">
        <v>2.5999999999999999E-2</v>
      </c>
      <c r="K165" s="170">
        <v>95</v>
      </c>
      <c r="L165" s="171">
        <f t="shared" si="63"/>
        <v>2.4699999999999998</v>
      </c>
      <c r="M165" s="172">
        <v>3.25</v>
      </c>
      <c r="N165" s="170">
        <v>0</v>
      </c>
      <c r="O165" s="171">
        <f t="shared" si="64"/>
        <v>5.72</v>
      </c>
      <c r="P165" s="167">
        <f t="shared" si="65"/>
        <v>514.79999999999995</v>
      </c>
    </row>
    <row r="166" spans="2:16" s="35" customFormat="1" x14ac:dyDescent="0.25">
      <c r="B166" s="36"/>
      <c r="C166" s="205"/>
      <c r="D166" s="160"/>
      <c r="E166" s="160"/>
      <c r="F166" s="166" t="s">
        <v>393</v>
      </c>
      <c r="G166" s="164">
        <v>10</v>
      </c>
      <c r="H166" s="164"/>
      <c r="I166" s="164" t="s">
        <v>37</v>
      </c>
      <c r="J166" s="186">
        <v>2.5999999999999999E-2</v>
      </c>
      <c r="K166" s="170">
        <v>95</v>
      </c>
      <c r="L166" s="171">
        <f t="shared" si="63"/>
        <v>2.4699999999999998</v>
      </c>
      <c r="M166" s="172">
        <v>2.95</v>
      </c>
      <c r="N166" s="170">
        <v>0</v>
      </c>
      <c r="O166" s="171">
        <f t="shared" si="64"/>
        <v>5.42</v>
      </c>
      <c r="P166" s="167">
        <f t="shared" si="65"/>
        <v>54.2</v>
      </c>
    </row>
    <row r="167" spans="2:16" s="35" customFormat="1" x14ac:dyDescent="0.25">
      <c r="B167" s="36"/>
      <c r="C167" s="205"/>
      <c r="D167" s="160"/>
      <c r="E167" s="160"/>
      <c r="F167" s="166" t="s">
        <v>394</v>
      </c>
      <c r="G167" s="164">
        <v>105</v>
      </c>
      <c r="H167" s="164"/>
      <c r="I167" s="164" t="s">
        <v>37</v>
      </c>
      <c r="J167" s="186">
        <v>1.7000000000000001E-2</v>
      </c>
      <c r="K167" s="170">
        <v>95</v>
      </c>
      <c r="L167" s="171">
        <f t="shared" si="63"/>
        <v>1.6150000000000002</v>
      </c>
      <c r="M167" s="172">
        <v>1.25</v>
      </c>
      <c r="N167" s="170">
        <v>0</v>
      </c>
      <c r="O167" s="171">
        <f t="shared" si="64"/>
        <v>2.8650000000000002</v>
      </c>
      <c r="P167" s="167">
        <f t="shared" si="65"/>
        <v>300.82500000000005</v>
      </c>
    </row>
    <row r="168" spans="2:16" s="35" customFormat="1" x14ac:dyDescent="0.25">
      <c r="B168" s="36"/>
      <c r="C168" s="205"/>
      <c r="D168" s="160"/>
      <c r="E168" s="160"/>
      <c r="F168" s="166" t="s">
        <v>395</v>
      </c>
      <c r="G168" s="164">
        <v>135</v>
      </c>
      <c r="H168" s="164"/>
      <c r="I168" s="164" t="s">
        <v>37</v>
      </c>
      <c r="J168" s="186">
        <v>1.7000000000000001E-2</v>
      </c>
      <c r="K168" s="170">
        <v>95</v>
      </c>
      <c r="L168" s="171">
        <f t="shared" si="63"/>
        <v>1.6150000000000002</v>
      </c>
      <c r="M168" s="172">
        <v>4.25</v>
      </c>
      <c r="N168" s="170">
        <v>0</v>
      </c>
      <c r="O168" s="171">
        <f t="shared" si="64"/>
        <v>5.8650000000000002</v>
      </c>
      <c r="P168" s="167">
        <f t="shared" si="65"/>
        <v>791.77499999999998</v>
      </c>
    </row>
    <row r="169" spans="2:16" s="35" customFormat="1" x14ac:dyDescent="0.25">
      <c r="B169" s="36"/>
      <c r="C169" s="205"/>
      <c r="D169" s="160"/>
      <c r="E169" s="160"/>
      <c r="F169" s="166" t="s">
        <v>396</v>
      </c>
      <c r="G169" s="164">
        <v>1185</v>
      </c>
      <c r="H169" s="164"/>
      <c r="I169" s="164" t="s">
        <v>37</v>
      </c>
      <c r="J169" s="186">
        <v>1.7000000000000001E-2</v>
      </c>
      <c r="K169" s="170">
        <v>95</v>
      </c>
      <c r="L169" s="171">
        <f t="shared" si="63"/>
        <v>1.6150000000000002</v>
      </c>
      <c r="M169" s="172">
        <v>5.0999999999999996</v>
      </c>
      <c r="N169" s="170">
        <v>0</v>
      </c>
      <c r="O169" s="171">
        <f t="shared" si="64"/>
        <v>6.7149999999999999</v>
      </c>
      <c r="P169" s="167">
        <f t="shared" si="65"/>
        <v>7957.2749999999996</v>
      </c>
    </row>
    <row r="170" spans="2:16" s="35" customFormat="1" x14ac:dyDescent="0.25">
      <c r="B170" s="36"/>
      <c r="C170" s="205"/>
      <c r="D170" s="160"/>
      <c r="E170" s="160"/>
      <c r="F170" s="166" t="s">
        <v>397</v>
      </c>
      <c r="G170" s="164">
        <v>150</v>
      </c>
      <c r="H170" s="164"/>
      <c r="I170" s="164" t="s">
        <v>37</v>
      </c>
      <c r="J170" s="186">
        <v>1.7000000000000001E-2</v>
      </c>
      <c r="K170" s="170">
        <v>95</v>
      </c>
      <c r="L170" s="171">
        <f t="shared" si="63"/>
        <v>1.6150000000000002</v>
      </c>
      <c r="M170" s="172">
        <v>5.65</v>
      </c>
      <c r="N170" s="170">
        <v>0</v>
      </c>
      <c r="O170" s="171">
        <f t="shared" si="64"/>
        <v>7.2650000000000006</v>
      </c>
      <c r="P170" s="167">
        <f t="shared" si="65"/>
        <v>1089.75</v>
      </c>
    </row>
    <row r="171" spans="2:16" s="35" customFormat="1" x14ac:dyDescent="0.25">
      <c r="B171" s="36"/>
      <c r="C171" s="205"/>
      <c r="D171" s="160"/>
      <c r="E171" s="160"/>
      <c r="F171" s="166" t="s">
        <v>398</v>
      </c>
      <c r="G171" s="164">
        <v>5</v>
      </c>
      <c r="H171" s="164"/>
      <c r="I171" s="164" t="s">
        <v>37</v>
      </c>
      <c r="J171" s="186">
        <v>1.7000000000000001E-2</v>
      </c>
      <c r="K171" s="170">
        <v>95</v>
      </c>
      <c r="L171" s="171">
        <f t="shared" si="63"/>
        <v>1.6150000000000002</v>
      </c>
      <c r="M171" s="172">
        <v>6.05</v>
      </c>
      <c r="N171" s="170">
        <v>0</v>
      </c>
      <c r="O171" s="171">
        <f t="shared" si="64"/>
        <v>7.665</v>
      </c>
      <c r="P171" s="167">
        <f t="shared" si="65"/>
        <v>38.325000000000003</v>
      </c>
    </row>
    <row r="172" spans="2:16" s="35" customFormat="1" x14ac:dyDescent="0.25">
      <c r="B172" s="36"/>
      <c r="C172" s="205"/>
      <c r="D172" s="160"/>
      <c r="E172" s="160"/>
      <c r="F172" s="166" t="s">
        <v>399</v>
      </c>
      <c r="G172" s="164">
        <v>8</v>
      </c>
      <c r="H172" s="164"/>
      <c r="I172" s="164" t="s">
        <v>37</v>
      </c>
      <c r="J172" s="186">
        <v>1.7000000000000001E-2</v>
      </c>
      <c r="K172" s="170">
        <v>95</v>
      </c>
      <c r="L172" s="171">
        <f t="shared" si="63"/>
        <v>1.6150000000000002</v>
      </c>
      <c r="M172" s="172">
        <v>6.38</v>
      </c>
      <c r="N172" s="170">
        <v>0</v>
      </c>
      <c r="O172" s="171">
        <f t="shared" si="64"/>
        <v>7.9950000000000001</v>
      </c>
      <c r="P172" s="167">
        <f t="shared" si="65"/>
        <v>63.96</v>
      </c>
    </row>
    <row r="173" spans="2:16" s="35" customFormat="1" x14ac:dyDescent="0.25">
      <c r="B173" s="36"/>
      <c r="C173" s="205"/>
      <c r="D173" s="160"/>
      <c r="E173" s="160"/>
      <c r="F173" s="166" t="s">
        <v>400</v>
      </c>
      <c r="G173" s="164">
        <v>30</v>
      </c>
      <c r="H173" s="164"/>
      <c r="I173" s="164" t="s">
        <v>37</v>
      </c>
      <c r="J173" s="186">
        <v>1.7000000000000001E-2</v>
      </c>
      <c r="K173" s="170">
        <v>95</v>
      </c>
      <c r="L173" s="171">
        <f t="shared" si="63"/>
        <v>1.6150000000000002</v>
      </c>
      <c r="M173" s="172">
        <v>7.75</v>
      </c>
      <c r="N173" s="170">
        <v>0</v>
      </c>
      <c r="O173" s="171">
        <f t="shared" si="64"/>
        <v>9.3650000000000002</v>
      </c>
      <c r="P173" s="167">
        <f t="shared" si="65"/>
        <v>280.95</v>
      </c>
    </row>
    <row r="174" spans="2:16" s="35" customFormat="1" x14ac:dyDescent="0.25">
      <c r="B174" s="36"/>
      <c r="C174" s="205"/>
      <c r="D174" s="160"/>
      <c r="E174" s="160"/>
      <c r="F174" s="166" t="s">
        <v>401</v>
      </c>
      <c r="G174" s="164">
        <v>30</v>
      </c>
      <c r="H174" s="164"/>
      <c r="I174" s="164" t="s">
        <v>37</v>
      </c>
      <c r="J174" s="186">
        <v>1.7000000000000001E-2</v>
      </c>
      <c r="K174" s="170">
        <v>95</v>
      </c>
      <c r="L174" s="171">
        <f t="shared" si="63"/>
        <v>1.6150000000000002</v>
      </c>
      <c r="M174" s="172">
        <v>8.15</v>
      </c>
      <c r="N174" s="170">
        <v>0</v>
      </c>
      <c r="O174" s="171">
        <f t="shared" si="64"/>
        <v>9.7650000000000006</v>
      </c>
      <c r="P174" s="167">
        <f t="shared" si="65"/>
        <v>292.95000000000005</v>
      </c>
    </row>
    <row r="175" spans="2:16" s="35" customFormat="1" x14ac:dyDescent="0.25">
      <c r="B175" s="36"/>
      <c r="C175" s="205"/>
      <c r="D175" s="160"/>
      <c r="E175" s="160"/>
      <c r="F175" s="166" t="s">
        <v>402</v>
      </c>
      <c r="G175" s="164">
        <v>20</v>
      </c>
      <c r="H175" s="164"/>
      <c r="I175" s="164" t="s">
        <v>37</v>
      </c>
      <c r="J175" s="186">
        <v>1.7000000000000001E-2</v>
      </c>
      <c r="K175" s="170">
        <v>95</v>
      </c>
      <c r="L175" s="171">
        <f t="shared" si="63"/>
        <v>1.6150000000000002</v>
      </c>
      <c r="M175" s="172">
        <v>8.25</v>
      </c>
      <c r="N175" s="170">
        <v>0</v>
      </c>
      <c r="O175" s="171">
        <f t="shared" si="64"/>
        <v>9.8650000000000002</v>
      </c>
      <c r="P175" s="167">
        <f t="shared" si="65"/>
        <v>197.3</v>
      </c>
    </row>
    <row r="176" spans="2:16" s="35" customFormat="1" x14ac:dyDescent="0.25">
      <c r="B176" s="36"/>
      <c r="C176" s="205"/>
      <c r="D176" s="160"/>
      <c r="E176" s="160"/>
      <c r="F176" s="166" t="s">
        <v>403</v>
      </c>
      <c r="G176" s="164">
        <v>45</v>
      </c>
      <c r="H176" s="164"/>
      <c r="I176" s="164" t="s">
        <v>37</v>
      </c>
      <c r="J176" s="186">
        <v>1.7000000000000001E-2</v>
      </c>
      <c r="K176" s="170">
        <v>95</v>
      </c>
      <c r="L176" s="171">
        <f t="shared" si="63"/>
        <v>1.6150000000000002</v>
      </c>
      <c r="M176" s="172">
        <v>8.65</v>
      </c>
      <c r="N176" s="170">
        <v>0</v>
      </c>
      <c r="O176" s="171">
        <f t="shared" si="64"/>
        <v>10.265000000000001</v>
      </c>
      <c r="P176" s="167">
        <f t="shared" si="65"/>
        <v>461.92500000000001</v>
      </c>
    </row>
    <row r="177" spans="2:16" s="35" customFormat="1" x14ac:dyDescent="0.25">
      <c r="B177" s="36"/>
      <c r="C177" s="205"/>
      <c r="D177" s="160"/>
      <c r="E177" s="160"/>
      <c r="F177" s="166" t="s">
        <v>404</v>
      </c>
      <c r="G177" s="164">
        <v>25</v>
      </c>
      <c r="H177" s="164"/>
      <c r="I177" s="164" t="s">
        <v>37</v>
      </c>
      <c r="J177" s="186">
        <v>1.7000000000000001E-2</v>
      </c>
      <c r="K177" s="170">
        <v>95</v>
      </c>
      <c r="L177" s="171">
        <f t="shared" si="63"/>
        <v>1.6150000000000002</v>
      </c>
      <c r="M177" s="172">
        <v>9.0500000000000007</v>
      </c>
      <c r="N177" s="170">
        <v>0</v>
      </c>
      <c r="O177" s="171">
        <f t="shared" si="64"/>
        <v>10.665000000000001</v>
      </c>
      <c r="P177" s="167">
        <f t="shared" si="65"/>
        <v>266.625</v>
      </c>
    </row>
    <row r="178" spans="2:16" s="35" customFormat="1" x14ac:dyDescent="0.25">
      <c r="B178" s="36"/>
      <c r="C178" s="205"/>
      <c r="D178" s="160"/>
      <c r="E178" s="160"/>
      <c r="F178" s="166" t="s">
        <v>405</v>
      </c>
      <c r="G178" s="164">
        <v>560</v>
      </c>
      <c r="H178" s="164"/>
      <c r="I178" s="164" t="s">
        <v>37</v>
      </c>
      <c r="J178" s="186">
        <v>1.7999999999999999E-2</v>
      </c>
      <c r="K178" s="170">
        <v>95</v>
      </c>
      <c r="L178" s="171">
        <f t="shared" si="63"/>
        <v>1.71</v>
      </c>
      <c r="M178" s="172">
        <v>8.35</v>
      </c>
      <c r="N178" s="170">
        <v>0</v>
      </c>
      <c r="O178" s="171">
        <f t="shared" si="64"/>
        <v>10.059999999999999</v>
      </c>
      <c r="P178" s="167">
        <f t="shared" si="65"/>
        <v>5633.5999999999995</v>
      </c>
    </row>
    <row r="179" spans="2:16" s="35" customFormat="1" x14ac:dyDescent="0.25">
      <c r="B179" s="36"/>
      <c r="C179" s="205"/>
      <c r="D179" s="160"/>
      <c r="E179" s="160"/>
      <c r="F179" s="166" t="s">
        <v>406</v>
      </c>
      <c r="G179" s="164">
        <v>90</v>
      </c>
      <c r="H179" s="164"/>
      <c r="I179" s="164" t="s">
        <v>37</v>
      </c>
      <c r="J179" s="186">
        <v>1.7999999999999999E-2</v>
      </c>
      <c r="K179" s="170">
        <v>95</v>
      </c>
      <c r="L179" s="171">
        <f t="shared" si="63"/>
        <v>1.71</v>
      </c>
      <c r="M179" s="172">
        <v>8.85</v>
      </c>
      <c r="N179" s="170">
        <v>0</v>
      </c>
      <c r="O179" s="171">
        <f t="shared" si="64"/>
        <v>10.559999999999999</v>
      </c>
      <c r="P179" s="167">
        <f t="shared" si="65"/>
        <v>950.39999999999986</v>
      </c>
    </row>
    <row r="180" spans="2:16" s="35" customFormat="1" x14ac:dyDescent="0.25">
      <c r="B180" s="36"/>
      <c r="C180" s="205"/>
      <c r="D180" s="160"/>
      <c r="E180" s="160"/>
      <c r="F180" s="166" t="s">
        <v>407</v>
      </c>
      <c r="G180" s="164">
        <v>25</v>
      </c>
      <c r="H180" s="164"/>
      <c r="I180" s="164" t="s">
        <v>37</v>
      </c>
      <c r="J180" s="186">
        <v>1.7999999999999999E-2</v>
      </c>
      <c r="K180" s="170">
        <v>95</v>
      </c>
      <c r="L180" s="171">
        <f t="shared" si="63"/>
        <v>1.71</v>
      </c>
      <c r="M180" s="172">
        <v>9.18</v>
      </c>
      <c r="N180" s="170">
        <v>0</v>
      </c>
      <c r="O180" s="171">
        <f t="shared" si="64"/>
        <v>10.89</v>
      </c>
      <c r="P180" s="167">
        <f t="shared" si="65"/>
        <v>272.25</v>
      </c>
    </row>
    <row r="181" spans="2:16" s="35" customFormat="1" x14ac:dyDescent="0.25">
      <c r="B181" s="36"/>
      <c r="C181" s="205"/>
      <c r="D181" s="160"/>
      <c r="E181" s="160"/>
      <c r="F181" s="166" t="s">
        <v>408</v>
      </c>
      <c r="G181" s="164">
        <v>45</v>
      </c>
      <c r="H181" s="164"/>
      <c r="I181" s="164" t="s">
        <v>37</v>
      </c>
      <c r="J181" s="186">
        <v>1.7000000000000001E-2</v>
      </c>
      <c r="K181" s="170">
        <v>95</v>
      </c>
      <c r="L181" s="171">
        <f t="shared" si="63"/>
        <v>1.6150000000000002</v>
      </c>
      <c r="M181" s="172">
        <v>1.1000000000000001</v>
      </c>
      <c r="N181" s="170">
        <v>0</v>
      </c>
      <c r="O181" s="171">
        <f t="shared" si="64"/>
        <v>2.7150000000000003</v>
      </c>
      <c r="P181" s="167">
        <f t="shared" si="65"/>
        <v>122.17500000000001</v>
      </c>
    </row>
    <row r="182" spans="2:16" s="35" customFormat="1" x14ac:dyDescent="0.25">
      <c r="B182" s="36"/>
      <c r="C182" s="205"/>
      <c r="D182" s="160"/>
      <c r="E182" s="160"/>
      <c r="F182" s="166" t="s">
        <v>409</v>
      </c>
      <c r="G182" s="164">
        <v>1520</v>
      </c>
      <c r="H182" s="164"/>
      <c r="I182" s="164" t="s">
        <v>37</v>
      </c>
      <c r="J182" s="186">
        <v>1.7999999999999999E-2</v>
      </c>
      <c r="K182" s="170">
        <v>95</v>
      </c>
      <c r="L182" s="171">
        <f t="shared" si="63"/>
        <v>1.71</v>
      </c>
      <c r="M182" s="172">
        <v>5.65</v>
      </c>
      <c r="N182" s="170">
        <v>0</v>
      </c>
      <c r="O182" s="171">
        <f t="shared" si="64"/>
        <v>7.36</v>
      </c>
      <c r="P182" s="167">
        <f t="shared" si="65"/>
        <v>11187.2</v>
      </c>
    </row>
    <row r="183" spans="2:16" s="35" customFormat="1" x14ac:dyDescent="0.25">
      <c r="B183" s="36"/>
      <c r="C183" s="205"/>
      <c r="D183" s="160"/>
      <c r="E183" s="160"/>
      <c r="F183" s="166" t="s">
        <v>410</v>
      </c>
      <c r="G183" s="164">
        <v>2030</v>
      </c>
      <c r="H183" s="164"/>
      <c r="I183" s="164" t="s">
        <v>37</v>
      </c>
      <c r="J183" s="186">
        <v>1.7999999999999999E-2</v>
      </c>
      <c r="K183" s="170">
        <v>95</v>
      </c>
      <c r="L183" s="171">
        <f t="shared" si="63"/>
        <v>1.71</v>
      </c>
      <c r="M183" s="172">
        <v>5.25</v>
      </c>
      <c r="N183" s="170">
        <v>0</v>
      </c>
      <c r="O183" s="171">
        <f t="shared" si="64"/>
        <v>6.96</v>
      </c>
      <c r="P183" s="167">
        <f t="shared" si="65"/>
        <v>14128.8</v>
      </c>
    </row>
    <row r="184" spans="2:16" s="35" customFormat="1" x14ac:dyDescent="0.25">
      <c r="B184" s="36"/>
      <c r="C184" s="205"/>
      <c r="D184" s="160"/>
      <c r="E184" s="160"/>
      <c r="F184" s="166" t="s">
        <v>411</v>
      </c>
      <c r="G184" s="164">
        <v>320</v>
      </c>
      <c r="H184" s="164"/>
      <c r="I184" s="164" t="s">
        <v>37</v>
      </c>
      <c r="J184" s="186">
        <v>1.7999999999999999E-2</v>
      </c>
      <c r="K184" s="170">
        <v>95</v>
      </c>
      <c r="L184" s="171">
        <f t="shared" si="63"/>
        <v>1.71</v>
      </c>
      <c r="M184" s="172">
        <v>5.37</v>
      </c>
      <c r="N184" s="170">
        <v>0</v>
      </c>
      <c r="O184" s="171">
        <f t="shared" si="64"/>
        <v>7.08</v>
      </c>
      <c r="P184" s="167">
        <f t="shared" si="65"/>
        <v>2265.6</v>
      </c>
    </row>
    <row r="185" spans="2:16" s="35" customFormat="1" x14ac:dyDescent="0.25">
      <c r="B185" s="36"/>
      <c r="C185" s="205"/>
      <c r="D185" s="160"/>
      <c r="E185" s="160"/>
      <c r="F185" s="166" t="s">
        <v>412</v>
      </c>
      <c r="G185" s="164">
        <v>180</v>
      </c>
      <c r="H185" s="164"/>
      <c r="I185" s="164" t="s">
        <v>37</v>
      </c>
      <c r="J185" s="186">
        <v>1.7999999999999999E-2</v>
      </c>
      <c r="K185" s="170">
        <v>95</v>
      </c>
      <c r="L185" s="171">
        <f t="shared" si="63"/>
        <v>1.71</v>
      </c>
      <c r="M185" s="172">
        <v>7.5</v>
      </c>
      <c r="N185" s="170">
        <v>0</v>
      </c>
      <c r="O185" s="171">
        <f t="shared" si="64"/>
        <v>9.2100000000000009</v>
      </c>
      <c r="P185" s="167">
        <f t="shared" si="65"/>
        <v>1657.8000000000002</v>
      </c>
    </row>
    <row r="186" spans="2:16" s="35" customFormat="1" x14ac:dyDescent="0.25">
      <c r="B186" s="36"/>
      <c r="C186" s="205"/>
      <c r="D186" s="160"/>
      <c r="E186" s="160"/>
      <c r="F186" s="166" t="s">
        <v>413</v>
      </c>
      <c r="G186" s="164">
        <v>80</v>
      </c>
      <c r="H186" s="164"/>
      <c r="I186" s="164" t="s">
        <v>37</v>
      </c>
      <c r="J186" s="186">
        <v>0.2</v>
      </c>
      <c r="K186" s="170">
        <v>95</v>
      </c>
      <c r="L186" s="171">
        <f t="shared" si="63"/>
        <v>19</v>
      </c>
      <c r="M186" s="172">
        <v>4.5</v>
      </c>
      <c r="N186" s="170">
        <v>0</v>
      </c>
      <c r="O186" s="171">
        <f t="shared" si="64"/>
        <v>23.5</v>
      </c>
      <c r="P186" s="167">
        <f t="shared" si="65"/>
        <v>1880</v>
      </c>
    </row>
    <row r="187" spans="2:16" s="35" customFormat="1" x14ac:dyDescent="0.25">
      <c r="B187" s="36"/>
      <c r="C187" s="205"/>
      <c r="D187" s="160"/>
      <c r="E187" s="160"/>
      <c r="F187" s="166" t="s">
        <v>414</v>
      </c>
      <c r="G187" s="164">
        <v>11</v>
      </c>
      <c r="H187" s="164"/>
      <c r="I187" s="164" t="s">
        <v>35</v>
      </c>
      <c r="J187" s="186">
        <v>0.2</v>
      </c>
      <c r="K187" s="170">
        <v>95</v>
      </c>
      <c r="L187" s="171">
        <f t="shared" si="63"/>
        <v>19</v>
      </c>
      <c r="M187" s="172">
        <v>30</v>
      </c>
      <c r="N187" s="170">
        <v>0</v>
      </c>
      <c r="O187" s="171">
        <f t="shared" si="64"/>
        <v>49</v>
      </c>
      <c r="P187" s="167">
        <f t="shared" si="65"/>
        <v>539</v>
      </c>
    </row>
    <row r="188" spans="2:16" s="35" customFormat="1" x14ac:dyDescent="0.25">
      <c r="B188" s="36"/>
      <c r="C188" s="205"/>
      <c r="D188" s="160"/>
      <c r="E188" s="160"/>
      <c r="F188" s="166" t="s">
        <v>415</v>
      </c>
      <c r="G188" s="164">
        <v>4</v>
      </c>
      <c r="H188" s="164"/>
      <c r="I188" s="164" t="s">
        <v>35</v>
      </c>
      <c r="J188" s="186">
        <v>0.2</v>
      </c>
      <c r="K188" s="170">
        <v>95</v>
      </c>
      <c r="L188" s="171">
        <f t="shared" si="63"/>
        <v>19</v>
      </c>
      <c r="M188" s="172">
        <v>38</v>
      </c>
      <c r="N188" s="170">
        <v>0</v>
      </c>
      <c r="O188" s="171">
        <f t="shared" si="64"/>
        <v>57</v>
      </c>
      <c r="P188" s="167">
        <f t="shared" si="65"/>
        <v>228</v>
      </c>
    </row>
    <row r="189" spans="2:16" s="35" customFormat="1" x14ac:dyDescent="0.25">
      <c r="B189" s="36"/>
      <c r="C189" s="205"/>
      <c r="D189" s="160"/>
      <c r="E189" s="160"/>
      <c r="F189" s="166" t="s">
        <v>416</v>
      </c>
      <c r="G189" s="164">
        <v>23</v>
      </c>
      <c r="H189" s="164"/>
      <c r="I189" s="164" t="s">
        <v>35</v>
      </c>
      <c r="J189" s="186">
        <v>0.2</v>
      </c>
      <c r="K189" s="170">
        <v>95</v>
      </c>
      <c r="L189" s="171">
        <f t="shared" si="63"/>
        <v>19</v>
      </c>
      <c r="M189" s="172">
        <v>65</v>
      </c>
      <c r="N189" s="170">
        <v>0</v>
      </c>
      <c r="O189" s="171">
        <f t="shared" si="64"/>
        <v>84</v>
      </c>
      <c r="P189" s="167">
        <f t="shared" si="65"/>
        <v>1932</v>
      </c>
    </row>
    <row r="190" spans="2:16" s="35" customFormat="1" x14ac:dyDescent="0.25">
      <c r="B190" s="36"/>
      <c r="C190" s="205"/>
      <c r="D190" s="160"/>
      <c r="E190" s="160"/>
      <c r="F190" s="166" t="s">
        <v>417</v>
      </c>
      <c r="G190" s="164">
        <v>20</v>
      </c>
      <c r="H190" s="164"/>
      <c r="I190" s="164" t="s">
        <v>35</v>
      </c>
      <c r="J190" s="186">
        <v>0.2</v>
      </c>
      <c r="K190" s="170">
        <v>95</v>
      </c>
      <c r="L190" s="171">
        <f t="shared" si="63"/>
        <v>19</v>
      </c>
      <c r="M190" s="172">
        <v>35</v>
      </c>
      <c r="N190" s="170">
        <v>0</v>
      </c>
      <c r="O190" s="171">
        <f t="shared" si="64"/>
        <v>54</v>
      </c>
      <c r="P190" s="167">
        <f t="shared" si="65"/>
        <v>1080</v>
      </c>
    </row>
    <row r="191" spans="2:16" s="35" customFormat="1" x14ac:dyDescent="0.25">
      <c r="B191" s="36"/>
      <c r="C191" s="205"/>
      <c r="D191" s="160"/>
      <c r="E191" s="160"/>
      <c r="F191" s="166" t="s">
        <v>418</v>
      </c>
      <c r="G191" s="164">
        <v>13</v>
      </c>
      <c r="H191" s="164"/>
      <c r="I191" s="164" t="s">
        <v>35</v>
      </c>
      <c r="J191" s="186">
        <v>0.2</v>
      </c>
      <c r="K191" s="170">
        <v>95</v>
      </c>
      <c r="L191" s="171">
        <f t="shared" si="63"/>
        <v>19</v>
      </c>
      <c r="M191" s="172">
        <v>70</v>
      </c>
      <c r="N191" s="170">
        <v>0</v>
      </c>
      <c r="O191" s="171">
        <f t="shared" si="64"/>
        <v>89</v>
      </c>
      <c r="P191" s="167">
        <f t="shared" si="65"/>
        <v>1157</v>
      </c>
    </row>
    <row r="192" spans="2:16" s="35" customFormat="1" x14ac:dyDescent="0.25">
      <c r="B192" s="36"/>
      <c r="C192" s="211"/>
      <c r="D192" s="160"/>
      <c r="E192" s="160"/>
      <c r="F192" s="166" t="s">
        <v>419</v>
      </c>
      <c r="G192" s="164">
        <v>139</v>
      </c>
      <c r="H192" s="164"/>
      <c r="I192" s="164" t="s">
        <v>35</v>
      </c>
      <c r="J192" s="186">
        <v>0.2</v>
      </c>
      <c r="K192" s="170">
        <v>95</v>
      </c>
      <c r="L192" s="171">
        <f t="shared" si="63"/>
        <v>19</v>
      </c>
      <c r="M192" s="172">
        <v>58</v>
      </c>
      <c r="N192" s="170">
        <v>0</v>
      </c>
      <c r="O192" s="171">
        <f t="shared" si="64"/>
        <v>77</v>
      </c>
      <c r="P192" s="167">
        <f t="shared" si="65"/>
        <v>10703</v>
      </c>
    </row>
    <row r="193" spans="2:16" s="35" customFormat="1" ht="15" x14ac:dyDescent="0.25">
      <c r="B193" s="36" t="str">
        <f>IF(TRIM(G193)&lt;&gt;"",COUNTA($G$45:G193)&amp;"","")</f>
        <v/>
      </c>
      <c r="C193" s="204" t="s">
        <v>349</v>
      </c>
      <c r="D193" s="204"/>
      <c r="E193" s="204"/>
      <c r="F193" s="103" t="s">
        <v>420</v>
      </c>
      <c r="G193" s="27"/>
      <c r="H193" s="164"/>
      <c r="I193" s="164"/>
      <c r="J193" s="4"/>
      <c r="K193" s="4"/>
      <c r="L193" s="99"/>
      <c r="M193" s="63"/>
      <c r="N193" s="4"/>
      <c r="O193" s="99"/>
      <c r="P193" s="167"/>
    </row>
    <row r="194" spans="2:16" s="35" customFormat="1" x14ac:dyDescent="0.25">
      <c r="B194" s="36" t="str">
        <f>IF(TRIM(G194)&lt;&gt;"",COUNTA($G$45:G194)&amp;"","")</f>
        <v>95</v>
      </c>
      <c r="C194" s="205"/>
      <c r="D194" s="205"/>
      <c r="E194" s="205"/>
      <c r="F194" s="169" t="s">
        <v>421</v>
      </c>
      <c r="G194" s="27">
        <v>1425</v>
      </c>
      <c r="H194" s="164"/>
      <c r="I194" s="164" t="s">
        <v>37</v>
      </c>
      <c r="J194" s="186">
        <v>1.4E-2</v>
      </c>
      <c r="K194" s="170">
        <v>95</v>
      </c>
      <c r="L194" s="171">
        <f t="shared" ref="L194:L195" si="66">K194*J194</f>
        <v>1.33</v>
      </c>
      <c r="M194" s="172">
        <v>0.88</v>
      </c>
      <c r="N194" s="170">
        <v>0</v>
      </c>
      <c r="O194" s="171">
        <f t="shared" ref="O194:O195" si="67">N194+M194+L194</f>
        <v>2.21</v>
      </c>
      <c r="P194" s="167">
        <f t="shared" ref="P194:P195" si="68">O194*G194</f>
        <v>3149.25</v>
      </c>
    </row>
    <row r="195" spans="2:16" s="35" customFormat="1" x14ac:dyDescent="0.25">
      <c r="B195" s="36" t="str">
        <f>IF(TRIM(G195)&lt;&gt;"",COUNTA($G$45:G195)&amp;"","")</f>
        <v>96</v>
      </c>
      <c r="C195" s="211"/>
      <c r="D195" s="211"/>
      <c r="E195" s="211"/>
      <c r="F195" s="169" t="s">
        <v>422</v>
      </c>
      <c r="G195" s="27">
        <v>624</v>
      </c>
      <c r="H195" s="164"/>
      <c r="I195" s="164" t="s">
        <v>37</v>
      </c>
      <c r="J195" s="186">
        <v>1.4E-2</v>
      </c>
      <c r="K195" s="170">
        <v>95</v>
      </c>
      <c r="L195" s="171">
        <f t="shared" si="66"/>
        <v>1.33</v>
      </c>
      <c r="M195" s="172">
        <v>0.88</v>
      </c>
      <c r="N195" s="170">
        <v>0</v>
      </c>
      <c r="O195" s="171">
        <f t="shared" si="67"/>
        <v>2.21</v>
      </c>
      <c r="P195" s="167">
        <f t="shared" si="68"/>
        <v>1379.04</v>
      </c>
    </row>
    <row r="196" spans="2:16" s="35" customFormat="1" ht="15" x14ac:dyDescent="0.25">
      <c r="B196" s="36" t="str">
        <f>IF(TRIM(G196)&lt;&gt;"",COUNTA($G$45:G196)&amp;"","")</f>
        <v/>
      </c>
      <c r="C196" s="204" t="s">
        <v>349</v>
      </c>
      <c r="D196" s="204"/>
      <c r="E196" s="204"/>
      <c r="F196" s="103" t="s">
        <v>423</v>
      </c>
      <c r="G196" s="27"/>
      <c r="H196" s="164"/>
      <c r="I196" s="164"/>
      <c r="J196" s="4"/>
      <c r="K196" s="4"/>
      <c r="L196" s="99"/>
      <c r="M196" s="63"/>
      <c r="N196" s="4"/>
      <c r="O196" s="99"/>
      <c r="P196" s="167"/>
    </row>
    <row r="197" spans="2:16" s="35" customFormat="1" x14ac:dyDescent="0.25">
      <c r="B197" s="36" t="str">
        <f>IF(TRIM(G197)&lt;&gt;"",COUNTA($G$45:G197)&amp;"","")</f>
        <v>97</v>
      </c>
      <c r="C197" s="205"/>
      <c r="D197" s="205"/>
      <c r="E197" s="205"/>
      <c r="F197" s="169" t="s">
        <v>424</v>
      </c>
      <c r="G197" s="27">
        <v>1220</v>
      </c>
      <c r="H197" s="164"/>
      <c r="I197" s="164" t="s">
        <v>37</v>
      </c>
      <c r="J197" s="186">
        <v>1.4E-2</v>
      </c>
      <c r="K197" s="170">
        <v>95</v>
      </c>
      <c r="L197" s="171">
        <f t="shared" ref="L197:L198" si="69">K197*J197</f>
        <v>1.33</v>
      </c>
      <c r="M197" s="172">
        <v>0.85</v>
      </c>
      <c r="N197" s="170">
        <v>0</v>
      </c>
      <c r="O197" s="171">
        <f t="shared" ref="O197:O198" si="70">N197+M197+L197</f>
        <v>2.1800000000000002</v>
      </c>
      <c r="P197" s="167">
        <f t="shared" ref="P197:P198" si="71">O197*G197</f>
        <v>2659.6000000000004</v>
      </c>
    </row>
    <row r="198" spans="2:16" s="35" customFormat="1" x14ac:dyDescent="0.25">
      <c r="B198" s="36" t="str">
        <f>IF(TRIM(G198)&lt;&gt;"",COUNTA($G$45:G198)&amp;"","")</f>
        <v>98</v>
      </c>
      <c r="C198" s="211"/>
      <c r="D198" s="211"/>
      <c r="E198" s="211"/>
      <c r="F198" s="169" t="s">
        <v>425</v>
      </c>
      <c r="G198" s="27">
        <v>534</v>
      </c>
      <c r="H198" s="164"/>
      <c r="I198" s="164" t="s">
        <v>37</v>
      </c>
      <c r="J198" s="186">
        <v>1.4E-2</v>
      </c>
      <c r="K198" s="170">
        <v>95</v>
      </c>
      <c r="L198" s="171">
        <f t="shared" si="69"/>
        <v>1.33</v>
      </c>
      <c r="M198" s="172">
        <v>0.85</v>
      </c>
      <c r="N198" s="170">
        <v>0</v>
      </c>
      <c r="O198" s="171">
        <f t="shared" si="70"/>
        <v>2.1800000000000002</v>
      </c>
      <c r="P198" s="167">
        <f t="shared" si="71"/>
        <v>1164.1200000000001</v>
      </c>
    </row>
    <row r="199" spans="2:16" s="35" customFormat="1" ht="15" x14ac:dyDescent="0.25">
      <c r="B199" s="36" t="str">
        <f>IF(TRIM(G199)&lt;&gt;"",COUNTA($G$45:G199)&amp;"","")</f>
        <v/>
      </c>
      <c r="C199" s="204" t="s">
        <v>349</v>
      </c>
      <c r="D199" s="204"/>
      <c r="E199" s="204"/>
      <c r="F199" s="103" t="s">
        <v>426</v>
      </c>
      <c r="G199" s="27"/>
      <c r="H199" s="164"/>
      <c r="I199" s="164"/>
      <c r="J199" s="4"/>
      <c r="K199" s="4"/>
      <c r="L199" s="99"/>
      <c r="M199" s="63"/>
      <c r="N199" s="4"/>
      <c r="O199" s="99"/>
      <c r="P199" s="167"/>
    </row>
    <row r="200" spans="2:16" s="35" customFormat="1" x14ac:dyDescent="0.25">
      <c r="B200" s="36" t="str">
        <f>IF(TRIM(G200)&lt;&gt;"",COUNTA($G$45:G200)&amp;"","")</f>
        <v>99</v>
      </c>
      <c r="C200" s="205"/>
      <c r="D200" s="205"/>
      <c r="E200" s="205"/>
      <c r="F200" s="169" t="s">
        <v>427</v>
      </c>
      <c r="G200" s="27">
        <v>1585</v>
      </c>
      <c r="H200" s="164"/>
      <c r="I200" s="164" t="s">
        <v>37</v>
      </c>
      <c r="J200" s="186">
        <v>1.4E-2</v>
      </c>
      <c r="K200" s="170">
        <v>95</v>
      </c>
      <c r="L200" s="171">
        <f t="shared" ref="L200:L201" si="72">K200*J200</f>
        <v>1.33</v>
      </c>
      <c r="M200" s="172">
        <v>0.95</v>
      </c>
      <c r="N200" s="170">
        <v>0</v>
      </c>
      <c r="O200" s="171">
        <f t="shared" ref="O200:O201" si="73">N200+M200+L200</f>
        <v>2.2800000000000002</v>
      </c>
      <c r="P200" s="167">
        <f t="shared" ref="P200:P201" si="74">O200*G200</f>
        <v>3613.8</v>
      </c>
    </row>
    <row r="201" spans="2:16" s="35" customFormat="1" x14ac:dyDescent="0.25">
      <c r="B201" s="36" t="str">
        <f>IF(TRIM(G201)&lt;&gt;"",COUNTA($G$45:G201)&amp;"","")</f>
        <v>100</v>
      </c>
      <c r="C201" s="211"/>
      <c r="D201" s="211"/>
      <c r="E201" s="211"/>
      <c r="F201" s="169" t="s">
        <v>428</v>
      </c>
      <c r="G201" s="27">
        <v>693</v>
      </c>
      <c r="H201" s="164"/>
      <c r="I201" s="164" t="s">
        <v>37</v>
      </c>
      <c r="J201" s="186">
        <v>1.4E-2</v>
      </c>
      <c r="K201" s="170">
        <v>95</v>
      </c>
      <c r="L201" s="171">
        <f t="shared" si="72"/>
        <v>1.33</v>
      </c>
      <c r="M201" s="172">
        <v>0.95</v>
      </c>
      <c r="N201" s="170">
        <v>0</v>
      </c>
      <c r="O201" s="171">
        <f t="shared" si="73"/>
        <v>2.2800000000000002</v>
      </c>
      <c r="P201" s="167">
        <f t="shared" si="74"/>
        <v>1580.0400000000002</v>
      </c>
    </row>
    <row r="202" spans="2:16" s="35" customFormat="1" ht="15" x14ac:dyDescent="0.25">
      <c r="B202" s="36" t="str">
        <f>IF(TRIM(G202)&lt;&gt;"",COUNTA($G$45:G202)&amp;"","")</f>
        <v/>
      </c>
      <c r="C202" s="204" t="s">
        <v>349</v>
      </c>
      <c r="D202" s="204"/>
      <c r="E202" s="204"/>
      <c r="F202" s="103" t="s">
        <v>429</v>
      </c>
      <c r="G202" s="27"/>
      <c r="H202" s="164"/>
      <c r="I202" s="164"/>
      <c r="J202" s="4"/>
      <c r="K202" s="4"/>
      <c r="L202" s="99"/>
      <c r="M202" s="63"/>
      <c r="N202" s="4"/>
      <c r="O202" s="99"/>
      <c r="P202" s="167"/>
    </row>
    <row r="203" spans="2:16" s="35" customFormat="1" x14ac:dyDescent="0.25">
      <c r="B203" s="36" t="str">
        <f>IF(TRIM(G203)&lt;&gt;"",COUNTA($G$45:G203)&amp;"","")</f>
        <v>101</v>
      </c>
      <c r="C203" s="205"/>
      <c r="D203" s="205"/>
      <c r="E203" s="205"/>
      <c r="F203" s="169" t="s">
        <v>427</v>
      </c>
      <c r="G203" s="27">
        <v>3510</v>
      </c>
      <c r="H203" s="164"/>
      <c r="I203" s="164" t="s">
        <v>37</v>
      </c>
      <c r="J203" s="186">
        <v>1.4E-2</v>
      </c>
      <c r="K203" s="170">
        <v>95</v>
      </c>
      <c r="L203" s="171">
        <f t="shared" ref="L203:L204" si="75">K203*J203</f>
        <v>1.33</v>
      </c>
      <c r="M203" s="172">
        <v>0.95</v>
      </c>
      <c r="N203" s="170">
        <v>0</v>
      </c>
      <c r="O203" s="171">
        <f t="shared" ref="O203:O204" si="76">N203+M203+L203</f>
        <v>2.2800000000000002</v>
      </c>
      <c r="P203" s="167">
        <f t="shared" ref="P203:P204" si="77">O203*G203</f>
        <v>8002.8000000000011</v>
      </c>
    </row>
    <row r="204" spans="2:16" s="35" customFormat="1" x14ac:dyDescent="0.25">
      <c r="B204" s="36" t="str">
        <f>IF(TRIM(G204)&lt;&gt;"",COUNTA($G$45:G204)&amp;"","")</f>
        <v>102</v>
      </c>
      <c r="C204" s="211"/>
      <c r="D204" s="211"/>
      <c r="E204" s="211"/>
      <c r="F204" s="169" t="s">
        <v>428</v>
      </c>
      <c r="G204" s="27">
        <v>1764</v>
      </c>
      <c r="H204" s="164"/>
      <c r="I204" s="164" t="s">
        <v>37</v>
      </c>
      <c r="J204" s="186">
        <v>1.4E-2</v>
      </c>
      <c r="K204" s="170">
        <v>95</v>
      </c>
      <c r="L204" s="171">
        <f t="shared" si="75"/>
        <v>1.33</v>
      </c>
      <c r="M204" s="172">
        <v>0.95</v>
      </c>
      <c r="N204" s="170">
        <v>0</v>
      </c>
      <c r="O204" s="171">
        <f t="shared" si="76"/>
        <v>2.2800000000000002</v>
      </c>
      <c r="P204" s="167">
        <f t="shared" si="77"/>
        <v>4021.9200000000005</v>
      </c>
    </row>
    <row r="205" spans="2:16" s="35" customFormat="1" ht="15" x14ac:dyDescent="0.25">
      <c r="B205" s="36" t="str">
        <f>IF(TRIM(G205)&lt;&gt;"",COUNTA($G$45:G205)&amp;"","")</f>
        <v/>
      </c>
      <c r="C205" s="204" t="s">
        <v>349</v>
      </c>
      <c r="D205" s="204"/>
      <c r="E205" s="204"/>
      <c r="F205" s="103" t="s">
        <v>430</v>
      </c>
      <c r="G205" s="27"/>
      <c r="H205" s="164"/>
      <c r="I205" s="164"/>
      <c r="J205" s="4"/>
      <c r="K205" s="4"/>
      <c r="L205" s="99"/>
      <c r="M205" s="63"/>
      <c r="N205" s="4"/>
      <c r="O205" s="99"/>
      <c r="P205" s="167"/>
    </row>
    <row r="206" spans="2:16" s="35" customFormat="1" x14ac:dyDescent="0.25">
      <c r="B206" s="36" t="str">
        <f>IF(TRIM(G206)&lt;&gt;"",COUNTA($G$45:G206)&amp;"","")</f>
        <v>103</v>
      </c>
      <c r="C206" s="205"/>
      <c r="D206" s="205"/>
      <c r="E206" s="205"/>
      <c r="F206" s="169" t="s">
        <v>421</v>
      </c>
      <c r="G206" s="27">
        <v>135</v>
      </c>
      <c r="H206" s="164"/>
      <c r="I206" s="164" t="s">
        <v>37</v>
      </c>
      <c r="J206" s="186">
        <v>1.4E-2</v>
      </c>
      <c r="K206" s="170">
        <v>95</v>
      </c>
      <c r="L206" s="171">
        <f t="shared" ref="L206:L207" si="78">K206*J206</f>
        <v>1.33</v>
      </c>
      <c r="M206" s="172">
        <v>0.88</v>
      </c>
      <c r="N206" s="170">
        <v>0</v>
      </c>
      <c r="O206" s="171">
        <f t="shared" ref="O206:O207" si="79">N206+M206+L206</f>
        <v>2.21</v>
      </c>
      <c r="P206" s="167">
        <f t="shared" ref="P206:P207" si="80">O206*G206</f>
        <v>298.35000000000002</v>
      </c>
    </row>
    <row r="207" spans="2:16" s="35" customFormat="1" x14ac:dyDescent="0.25">
      <c r="B207" s="36" t="str">
        <f>IF(TRIM(G207)&lt;&gt;"",COUNTA($G$45:G207)&amp;"","")</f>
        <v>104</v>
      </c>
      <c r="C207" s="211"/>
      <c r="D207" s="211"/>
      <c r="E207" s="211"/>
      <c r="F207" s="169" t="s">
        <v>422</v>
      </c>
      <c r="G207" s="27">
        <v>36</v>
      </c>
      <c r="H207" s="164"/>
      <c r="I207" s="164" t="s">
        <v>37</v>
      </c>
      <c r="J207" s="186">
        <v>1.4E-2</v>
      </c>
      <c r="K207" s="170">
        <v>95</v>
      </c>
      <c r="L207" s="171">
        <f t="shared" si="78"/>
        <v>1.33</v>
      </c>
      <c r="M207" s="172">
        <v>0.88</v>
      </c>
      <c r="N207" s="170">
        <v>0</v>
      </c>
      <c r="O207" s="171">
        <f t="shared" si="79"/>
        <v>2.21</v>
      </c>
      <c r="P207" s="167">
        <f t="shared" si="80"/>
        <v>79.56</v>
      </c>
    </row>
    <row r="208" spans="2:16" s="35" customFormat="1" ht="15" x14ac:dyDescent="0.25">
      <c r="B208" s="36" t="str">
        <f>IF(TRIM(G208)&lt;&gt;"",COUNTA($G$45:G208)&amp;"","")</f>
        <v/>
      </c>
      <c r="C208" s="204" t="s">
        <v>349</v>
      </c>
      <c r="D208" s="204"/>
      <c r="E208" s="204"/>
      <c r="F208" s="103" t="s">
        <v>431</v>
      </c>
      <c r="G208" s="27"/>
      <c r="H208" s="164"/>
      <c r="I208" s="164"/>
      <c r="J208" s="4"/>
      <c r="K208" s="4"/>
      <c r="L208" s="99"/>
      <c r="M208" s="63"/>
      <c r="N208" s="4"/>
      <c r="O208" s="99"/>
      <c r="P208" s="167"/>
    </row>
    <row r="209" spans="2:16" s="35" customFormat="1" x14ac:dyDescent="0.25">
      <c r="B209" s="36" t="str">
        <f>IF(TRIM(G209)&lt;&gt;"",COUNTA($G$45:G209)&amp;"","")</f>
        <v>105</v>
      </c>
      <c r="C209" s="205"/>
      <c r="D209" s="205"/>
      <c r="E209" s="205"/>
      <c r="F209" s="169" t="s">
        <v>432</v>
      </c>
      <c r="G209" s="27">
        <v>320</v>
      </c>
      <c r="H209" s="164"/>
      <c r="I209" s="164" t="s">
        <v>37</v>
      </c>
      <c r="J209" s="186">
        <v>1.4E-2</v>
      </c>
      <c r="K209" s="170">
        <v>95</v>
      </c>
      <c r="L209" s="171">
        <f t="shared" ref="L209:L210" si="81">K209*J209</f>
        <v>1.33</v>
      </c>
      <c r="M209" s="172">
        <v>0.98</v>
      </c>
      <c r="N209" s="170">
        <v>0</v>
      </c>
      <c r="O209" s="171">
        <f t="shared" ref="O209:O210" si="82">N209+M209+L209</f>
        <v>2.31</v>
      </c>
      <c r="P209" s="167">
        <f t="shared" ref="P209:P210" si="83">O209*G209</f>
        <v>739.2</v>
      </c>
    </row>
    <row r="210" spans="2:16" s="35" customFormat="1" x14ac:dyDescent="0.25">
      <c r="B210" s="36" t="str">
        <f>IF(TRIM(G210)&lt;&gt;"",COUNTA($G$45:G210)&amp;"","")</f>
        <v>106</v>
      </c>
      <c r="C210" s="211"/>
      <c r="D210" s="211"/>
      <c r="E210" s="211"/>
      <c r="F210" s="169" t="s">
        <v>433</v>
      </c>
      <c r="G210" s="27">
        <v>126</v>
      </c>
      <c r="H210" s="164"/>
      <c r="I210" s="164" t="s">
        <v>37</v>
      </c>
      <c r="J210" s="186">
        <v>1.4E-2</v>
      </c>
      <c r="K210" s="170">
        <v>95</v>
      </c>
      <c r="L210" s="171">
        <f t="shared" si="81"/>
        <v>1.33</v>
      </c>
      <c r="M210" s="172">
        <v>0.98</v>
      </c>
      <c r="N210" s="170">
        <v>0</v>
      </c>
      <c r="O210" s="171">
        <f t="shared" si="82"/>
        <v>2.31</v>
      </c>
      <c r="P210" s="167">
        <f t="shared" si="83"/>
        <v>291.06</v>
      </c>
    </row>
    <row r="211" spans="2:16" s="35" customFormat="1" ht="15" x14ac:dyDescent="0.25">
      <c r="B211" s="86" t="str">
        <f>IF(TRIM(G211)&lt;&gt;"",COUNTA($G$45:G211)&amp;"","")</f>
        <v/>
      </c>
      <c r="C211" s="83"/>
      <c r="D211" s="87"/>
      <c r="E211" s="81">
        <v>61000</v>
      </c>
      <c r="F211" s="20" t="s">
        <v>434</v>
      </c>
      <c r="G211" s="82"/>
      <c r="H211" s="83"/>
      <c r="I211" s="83"/>
      <c r="J211" s="83"/>
      <c r="K211" s="83"/>
      <c r="L211" s="83"/>
      <c r="M211" s="84"/>
      <c r="N211" s="83"/>
      <c r="O211" s="83"/>
      <c r="P211" s="85"/>
    </row>
    <row r="212" spans="2:16" s="35" customFormat="1" ht="28.5" x14ac:dyDescent="0.25">
      <c r="B212" s="36" t="str">
        <f>IF(TRIM(G212)&lt;&gt;"",COUNTA($G$45:G212)&amp;"","")</f>
        <v>107</v>
      </c>
      <c r="C212" s="205" t="s">
        <v>456</v>
      </c>
      <c r="D212" s="205"/>
      <c r="E212" s="205"/>
      <c r="F212" s="169" t="s">
        <v>435</v>
      </c>
      <c r="G212" s="164">
        <v>2515</v>
      </c>
      <c r="H212" s="164"/>
      <c r="I212" s="163" t="s">
        <v>36</v>
      </c>
      <c r="J212" s="186">
        <v>1.0999999999999999E-2</v>
      </c>
      <c r="K212" s="170">
        <v>95</v>
      </c>
      <c r="L212" s="171">
        <f t="shared" ref="L212:L214" si="84">K212*J212</f>
        <v>1.0449999999999999</v>
      </c>
      <c r="M212" s="172">
        <v>0.65</v>
      </c>
      <c r="N212" s="170">
        <v>0</v>
      </c>
      <c r="O212" s="171">
        <f t="shared" ref="O212:O214" si="85">N212+M212+L212</f>
        <v>1.6949999999999998</v>
      </c>
      <c r="P212" s="167">
        <f t="shared" ref="P212:P214" si="86">O212*G212</f>
        <v>4262.9249999999993</v>
      </c>
    </row>
    <row r="213" spans="2:16" s="35" customFormat="1" ht="28.5" x14ac:dyDescent="0.25">
      <c r="B213" s="36" t="str">
        <f>IF(TRIM(G213)&lt;&gt;"",COUNTA($G$45:G213)&amp;"","")</f>
        <v>108</v>
      </c>
      <c r="C213" s="205"/>
      <c r="D213" s="205"/>
      <c r="E213" s="205"/>
      <c r="F213" s="169" t="s">
        <v>436</v>
      </c>
      <c r="G213" s="164">
        <v>240</v>
      </c>
      <c r="H213" s="164"/>
      <c r="I213" s="163" t="s">
        <v>36</v>
      </c>
      <c r="J213" s="186">
        <v>1.0999999999999999E-2</v>
      </c>
      <c r="K213" s="170">
        <v>95</v>
      </c>
      <c r="L213" s="171">
        <f t="shared" si="84"/>
        <v>1.0449999999999999</v>
      </c>
      <c r="M213" s="172">
        <v>0.67</v>
      </c>
      <c r="N213" s="170">
        <v>0</v>
      </c>
      <c r="O213" s="171">
        <f t="shared" si="85"/>
        <v>1.7149999999999999</v>
      </c>
      <c r="P213" s="167">
        <f t="shared" si="86"/>
        <v>411.59999999999997</v>
      </c>
    </row>
    <row r="214" spans="2:16" s="35" customFormat="1" x14ac:dyDescent="0.25">
      <c r="B214" s="36" t="str">
        <f>IF(TRIM(G214)&lt;&gt;"",COUNTA($G$45:G214)&amp;"","")</f>
        <v>109</v>
      </c>
      <c r="C214" s="205"/>
      <c r="D214" s="205"/>
      <c r="E214" s="205"/>
      <c r="F214" s="169" t="s">
        <v>437</v>
      </c>
      <c r="G214" s="163">
        <v>4850</v>
      </c>
      <c r="H214" s="163"/>
      <c r="I214" s="163" t="s">
        <v>36</v>
      </c>
      <c r="J214" s="186">
        <v>1.0999999999999999E-2</v>
      </c>
      <c r="K214" s="170">
        <v>95</v>
      </c>
      <c r="L214" s="171">
        <f t="shared" si="84"/>
        <v>1.0449999999999999</v>
      </c>
      <c r="M214" s="172">
        <v>0.67</v>
      </c>
      <c r="N214" s="170">
        <v>0</v>
      </c>
      <c r="O214" s="171">
        <f t="shared" si="85"/>
        <v>1.7149999999999999</v>
      </c>
      <c r="P214" s="167">
        <f t="shared" si="86"/>
        <v>8317.75</v>
      </c>
    </row>
    <row r="215" spans="2:16" s="35" customFormat="1" ht="15" x14ac:dyDescent="0.25">
      <c r="B215" s="36" t="str">
        <f>IF(TRIM(G215)&lt;&gt;"",COUNTA($G$45:G215)&amp;"","")</f>
        <v/>
      </c>
      <c r="C215" s="204" t="s">
        <v>349</v>
      </c>
      <c r="D215" s="204"/>
      <c r="E215" s="204"/>
      <c r="F215" s="103" t="s">
        <v>429</v>
      </c>
      <c r="G215" s="27"/>
      <c r="H215" s="164"/>
      <c r="I215" s="164"/>
      <c r="J215" s="4"/>
      <c r="K215" s="4"/>
      <c r="L215" s="99"/>
      <c r="M215" s="63"/>
      <c r="N215" s="4"/>
      <c r="O215" s="99"/>
      <c r="P215" s="167"/>
    </row>
    <row r="216" spans="2:16" s="35" customFormat="1" x14ac:dyDescent="0.25">
      <c r="B216" s="36" t="str">
        <f>IF(TRIM(G216)&lt;&gt;"",COUNTA($G$45:G216)&amp;"","")</f>
        <v>110</v>
      </c>
      <c r="C216" s="205"/>
      <c r="D216" s="211"/>
      <c r="E216" s="211"/>
      <c r="F216" s="169" t="s">
        <v>438</v>
      </c>
      <c r="G216" s="27">
        <v>3640</v>
      </c>
      <c r="H216" s="164"/>
      <c r="I216" s="164" t="s">
        <v>36</v>
      </c>
      <c r="J216" s="175">
        <v>1.2E-2</v>
      </c>
      <c r="K216" s="170">
        <v>95</v>
      </c>
      <c r="L216" s="171">
        <f t="shared" ref="L216" si="87">K216*J216</f>
        <v>1.1400000000000001</v>
      </c>
      <c r="M216" s="176">
        <v>0.75</v>
      </c>
      <c r="N216" s="170">
        <v>0</v>
      </c>
      <c r="O216" s="171">
        <f t="shared" ref="O216" si="88">N216+M216+L216</f>
        <v>1.8900000000000001</v>
      </c>
      <c r="P216" s="167">
        <f t="shared" ref="P216" si="89">O216*G216</f>
        <v>6879.6</v>
      </c>
    </row>
    <row r="217" spans="2:16" s="35" customFormat="1" ht="15" x14ac:dyDescent="0.25">
      <c r="B217" s="36" t="str">
        <f>IF(TRIM(G217)&lt;&gt;"",COUNTA($G$45:G217)&amp;"","")</f>
        <v/>
      </c>
      <c r="C217" s="204" t="s">
        <v>349</v>
      </c>
      <c r="D217" s="204"/>
      <c r="E217" s="204"/>
      <c r="F217" s="103" t="s">
        <v>430</v>
      </c>
      <c r="G217" s="27"/>
      <c r="H217" s="164"/>
      <c r="I217" s="164"/>
      <c r="J217" s="4"/>
      <c r="K217" s="4"/>
      <c r="L217" s="99"/>
      <c r="M217" s="63"/>
      <c r="N217" s="4"/>
      <c r="O217" s="99"/>
      <c r="P217" s="167"/>
    </row>
    <row r="218" spans="2:16" s="35" customFormat="1" x14ac:dyDescent="0.25">
      <c r="B218" s="36" t="str">
        <f>IF(TRIM(G218)&lt;&gt;"",COUNTA($G$45:G218)&amp;"","")</f>
        <v>111</v>
      </c>
      <c r="C218" s="205"/>
      <c r="D218" s="211"/>
      <c r="E218" s="211"/>
      <c r="F218" s="169" t="s">
        <v>438</v>
      </c>
      <c r="G218" s="27">
        <v>155</v>
      </c>
      <c r="H218" s="164"/>
      <c r="I218" s="164" t="s">
        <v>36</v>
      </c>
      <c r="J218" s="175">
        <v>1.2E-2</v>
      </c>
      <c r="K218" s="170">
        <v>95</v>
      </c>
      <c r="L218" s="171">
        <f t="shared" ref="L218" si="90">K218*J218</f>
        <v>1.1400000000000001</v>
      </c>
      <c r="M218" s="176">
        <v>0.75</v>
      </c>
      <c r="N218" s="170">
        <v>0</v>
      </c>
      <c r="O218" s="171">
        <f t="shared" ref="O218" si="91">N218+M218+L218</f>
        <v>1.8900000000000001</v>
      </c>
      <c r="P218" s="167">
        <f t="shared" ref="P218" si="92">O218*G218</f>
        <v>292.95000000000005</v>
      </c>
    </row>
    <row r="219" spans="2:16" s="35" customFormat="1" ht="15" x14ac:dyDescent="0.25">
      <c r="B219" s="36" t="str">
        <f>IF(TRIM(G219)&lt;&gt;"",COUNTA($G$45:G219)&amp;"","")</f>
        <v/>
      </c>
      <c r="C219" s="204" t="s">
        <v>349</v>
      </c>
      <c r="D219" s="204"/>
      <c r="E219" s="204"/>
      <c r="F219" s="103" t="s">
        <v>431</v>
      </c>
      <c r="G219" s="27"/>
      <c r="H219" s="164"/>
      <c r="I219" s="164"/>
      <c r="J219" s="4"/>
      <c r="K219" s="4"/>
      <c r="L219" s="99"/>
      <c r="M219" s="63"/>
      <c r="N219" s="4"/>
      <c r="O219" s="99"/>
      <c r="P219" s="167"/>
    </row>
    <row r="220" spans="2:16" s="35" customFormat="1" x14ac:dyDescent="0.25">
      <c r="B220" s="36" t="str">
        <f>IF(TRIM(G220)&lt;&gt;"",COUNTA($G$45:G220)&amp;"","")</f>
        <v>112</v>
      </c>
      <c r="C220" s="205"/>
      <c r="D220" s="211"/>
      <c r="E220" s="211"/>
      <c r="F220" s="169" t="s">
        <v>438</v>
      </c>
      <c r="G220" s="27">
        <v>395</v>
      </c>
      <c r="H220" s="164"/>
      <c r="I220" s="164" t="s">
        <v>36</v>
      </c>
      <c r="J220" s="175">
        <v>1.2E-2</v>
      </c>
      <c r="K220" s="170">
        <v>95</v>
      </c>
      <c r="L220" s="171">
        <f t="shared" ref="L220" si="93">K220*J220</f>
        <v>1.1400000000000001</v>
      </c>
      <c r="M220" s="176">
        <v>0.75</v>
      </c>
      <c r="N220" s="170">
        <v>0</v>
      </c>
      <c r="O220" s="171">
        <f t="shared" ref="O220" si="94">N220+M220+L220</f>
        <v>1.8900000000000001</v>
      </c>
      <c r="P220" s="167">
        <f t="shared" ref="P220" si="95">O220*G220</f>
        <v>746.55000000000007</v>
      </c>
    </row>
    <row r="221" spans="2:16" s="35" customFormat="1" ht="15" x14ac:dyDescent="0.25">
      <c r="B221" s="86" t="str">
        <f>IF(TRIM(G221)&lt;&gt;"",COUNTA($G$64:G221)&amp;"","")</f>
        <v/>
      </c>
      <c r="C221" s="83"/>
      <c r="D221" s="87"/>
      <c r="E221" s="81">
        <v>62000</v>
      </c>
      <c r="F221" s="20" t="s">
        <v>439</v>
      </c>
      <c r="G221" s="82"/>
      <c r="H221" s="83"/>
      <c r="I221" s="83"/>
      <c r="J221" s="83"/>
      <c r="K221" s="83"/>
      <c r="L221" s="83"/>
      <c r="M221" s="84"/>
      <c r="N221" s="83"/>
      <c r="O221" s="83"/>
      <c r="P221" s="85"/>
    </row>
    <row r="222" spans="2:16" s="35" customFormat="1" ht="28.5" x14ac:dyDescent="0.25">
      <c r="B222" s="36" t="str">
        <f>IF(TRIM(G222)&lt;&gt;"",COUNTA($G$64:G222)&amp;"","")</f>
        <v>112</v>
      </c>
      <c r="C222" s="160" t="s">
        <v>349</v>
      </c>
      <c r="D222" s="160"/>
      <c r="E222" s="160"/>
      <c r="F222" s="169" t="s">
        <v>440</v>
      </c>
      <c r="G222" s="164">
        <v>27</v>
      </c>
      <c r="H222" s="164"/>
      <c r="I222" s="163" t="s">
        <v>35</v>
      </c>
      <c r="J222" s="186">
        <v>0.4</v>
      </c>
      <c r="K222" s="170">
        <v>65</v>
      </c>
      <c r="L222" s="171">
        <f t="shared" ref="L222" si="96">K222*J222</f>
        <v>26</v>
      </c>
      <c r="M222" s="172">
        <v>145</v>
      </c>
      <c r="N222" s="170">
        <v>0</v>
      </c>
      <c r="O222" s="171">
        <f t="shared" ref="O222" si="97">N222+M222+L222</f>
        <v>171</v>
      </c>
      <c r="P222" s="167">
        <f t="shared" ref="P222" si="98">O222*G222</f>
        <v>4617</v>
      </c>
    </row>
    <row r="223" spans="2:16" s="35" customFormat="1" ht="15" x14ac:dyDescent="0.25">
      <c r="B223" s="86" t="str">
        <f>IF(TRIM(G223)&lt;&gt;"",COUNTA($G$66:G223)&amp;"","")</f>
        <v/>
      </c>
      <c r="C223" s="83"/>
      <c r="D223" s="87"/>
      <c r="E223" s="81">
        <v>64100</v>
      </c>
      <c r="F223" s="20" t="s">
        <v>61</v>
      </c>
      <c r="G223" s="82"/>
      <c r="H223" s="83"/>
      <c r="I223" s="83"/>
      <c r="J223" s="83"/>
      <c r="K223" s="83"/>
      <c r="L223" s="83"/>
      <c r="M223" s="84"/>
      <c r="N223" s="83"/>
      <c r="O223" s="83"/>
      <c r="P223" s="85"/>
    </row>
    <row r="224" spans="2:16" s="35" customFormat="1" ht="14.25" customHeight="1" x14ac:dyDescent="0.25">
      <c r="B224" s="36" t="str">
        <f>IF(TRIM(G224)&lt;&gt;"",COUNTA($G$66:G224)&amp;"","")</f>
        <v>113</v>
      </c>
      <c r="C224" s="204" t="s">
        <v>349</v>
      </c>
      <c r="D224" s="204"/>
      <c r="E224" s="204"/>
      <c r="F224" s="169" t="s">
        <v>202</v>
      </c>
      <c r="G224" s="164">
        <v>53</v>
      </c>
      <c r="H224" s="164"/>
      <c r="I224" s="164" t="s">
        <v>36</v>
      </c>
      <c r="J224" s="173">
        <v>0.26700000000000002</v>
      </c>
      <c r="K224" s="171">
        <v>95</v>
      </c>
      <c r="L224" s="172">
        <f t="shared" ref="L224:L227" si="99">K224*J224</f>
        <v>25.365000000000002</v>
      </c>
      <c r="M224" s="172">
        <v>55</v>
      </c>
      <c r="N224" s="170">
        <v>0</v>
      </c>
      <c r="O224" s="171">
        <f t="shared" ref="O224:O227" si="100">(N224+M224+L224)</f>
        <v>80.365000000000009</v>
      </c>
      <c r="P224" s="167">
        <f t="shared" ref="P224:P237" si="101">O224*G224</f>
        <v>4259.3450000000003</v>
      </c>
    </row>
    <row r="225" spans="2:16" s="35" customFormat="1" x14ac:dyDescent="0.25">
      <c r="B225" s="36" t="str">
        <f>IF(TRIM(G225)&lt;&gt;"",COUNTA($G$66:G225)&amp;"","")</f>
        <v>114</v>
      </c>
      <c r="C225" s="205"/>
      <c r="D225" s="205"/>
      <c r="E225" s="205"/>
      <c r="F225" s="169" t="s">
        <v>203</v>
      </c>
      <c r="G225" s="164">
        <v>1</v>
      </c>
      <c r="H225" s="164"/>
      <c r="I225" s="164" t="s">
        <v>36</v>
      </c>
      <c r="J225" s="173">
        <v>0.26700000000000002</v>
      </c>
      <c r="K225" s="171">
        <v>95</v>
      </c>
      <c r="L225" s="172">
        <f t="shared" ref="L225:L226" si="102">K225*J225</f>
        <v>25.365000000000002</v>
      </c>
      <c r="M225" s="172">
        <v>55</v>
      </c>
      <c r="N225" s="170">
        <v>0</v>
      </c>
      <c r="O225" s="171">
        <f t="shared" ref="O225:O226" si="103">(N225+M225+L225)</f>
        <v>80.365000000000009</v>
      </c>
      <c r="P225" s="167">
        <f t="shared" si="101"/>
        <v>80.365000000000009</v>
      </c>
    </row>
    <row r="226" spans="2:16" s="35" customFormat="1" x14ac:dyDescent="0.25">
      <c r="B226" s="36" t="str">
        <f>IF(TRIM(G226)&lt;&gt;"",COUNTA($G$66:G226)&amp;"","")</f>
        <v>115</v>
      </c>
      <c r="C226" s="205"/>
      <c r="D226" s="205"/>
      <c r="E226" s="205"/>
      <c r="F226" s="169" t="s">
        <v>204</v>
      </c>
      <c r="G226" s="164">
        <v>14</v>
      </c>
      <c r="H226" s="164"/>
      <c r="I226" s="164" t="s">
        <v>36</v>
      </c>
      <c r="J226" s="173">
        <v>0.26700000000000002</v>
      </c>
      <c r="K226" s="171">
        <v>95</v>
      </c>
      <c r="L226" s="172">
        <f t="shared" si="102"/>
        <v>25.365000000000002</v>
      </c>
      <c r="M226" s="172">
        <v>55</v>
      </c>
      <c r="N226" s="170">
        <v>0</v>
      </c>
      <c r="O226" s="171">
        <f t="shared" si="103"/>
        <v>80.365000000000009</v>
      </c>
      <c r="P226" s="167">
        <f t="shared" si="101"/>
        <v>1125.1100000000001</v>
      </c>
    </row>
    <row r="227" spans="2:16" s="35" customFormat="1" x14ac:dyDescent="0.25">
      <c r="B227" s="36" t="str">
        <f>IF(TRIM(G227)&lt;&gt;"",COUNTA($G$66:G227)&amp;"","")</f>
        <v>116</v>
      </c>
      <c r="C227" s="205"/>
      <c r="D227" s="205"/>
      <c r="E227" s="205"/>
      <c r="F227" s="169" t="s">
        <v>205</v>
      </c>
      <c r="G227" s="164">
        <v>24</v>
      </c>
      <c r="H227" s="164"/>
      <c r="I227" s="164" t="s">
        <v>36</v>
      </c>
      <c r="J227" s="173">
        <v>0.22</v>
      </c>
      <c r="K227" s="171">
        <v>95</v>
      </c>
      <c r="L227" s="172">
        <f t="shared" si="99"/>
        <v>20.9</v>
      </c>
      <c r="M227" s="172">
        <v>50</v>
      </c>
      <c r="N227" s="170">
        <v>0</v>
      </c>
      <c r="O227" s="171">
        <f t="shared" si="100"/>
        <v>70.900000000000006</v>
      </c>
      <c r="P227" s="167">
        <f t="shared" si="101"/>
        <v>1701.6000000000001</v>
      </c>
    </row>
    <row r="228" spans="2:16" s="35" customFormat="1" x14ac:dyDescent="0.25">
      <c r="B228" s="36" t="str">
        <f>IF(TRIM(G228)&lt;&gt;"",COUNTA($G$66:G228)&amp;"","")</f>
        <v>117</v>
      </c>
      <c r="C228" s="205"/>
      <c r="D228" s="205"/>
      <c r="E228" s="205"/>
      <c r="F228" s="169" t="s">
        <v>206</v>
      </c>
      <c r="G228" s="164">
        <v>48</v>
      </c>
      <c r="H228" s="164"/>
      <c r="I228" s="164" t="s">
        <v>36</v>
      </c>
      <c r="J228" s="173">
        <v>0.26700000000000002</v>
      </c>
      <c r="K228" s="171">
        <v>95</v>
      </c>
      <c r="L228" s="172">
        <f t="shared" ref="L228:L230" si="104">K228*J228</f>
        <v>25.365000000000002</v>
      </c>
      <c r="M228" s="172">
        <v>55</v>
      </c>
      <c r="N228" s="170">
        <v>0</v>
      </c>
      <c r="O228" s="171">
        <f t="shared" ref="O228:O230" si="105">(N228+M228+L228)</f>
        <v>80.365000000000009</v>
      </c>
      <c r="P228" s="167">
        <f t="shared" si="101"/>
        <v>3857.5200000000004</v>
      </c>
    </row>
    <row r="229" spans="2:16" s="35" customFormat="1" x14ac:dyDescent="0.25">
      <c r="B229" s="36" t="str">
        <f>IF(TRIM(G229)&lt;&gt;"",COUNTA($G$66:G229)&amp;"","")</f>
        <v>118</v>
      </c>
      <c r="C229" s="205"/>
      <c r="D229" s="205"/>
      <c r="E229" s="205"/>
      <c r="F229" s="169" t="s">
        <v>207</v>
      </c>
      <c r="G229" s="164">
        <v>18</v>
      </c>
      <c r="H229" s="164"/>
      <c r="I229" s="164" t="s">
        <v>36</v>
      </c>
      <c r="J229" s="173">
        <v>0.22</v>
      </c>
      <c r="K229" s="171">
        <v>95</v>
      </c>
      <c r="L229" s="172">
        <f t="shared" si="104"/>
        <v>20.9</v>
      </c>
      <c r="M229" s="172">
        <v>50</v>
      </c>
      <c r="N229" s="170">
        <v>0</v>
      </c>
      <c r="O229" s="171">
        <f t="shared" si="105"/>
        <v>70.900000000000006</v>
      </c>
      <c r="P229" s="167">
        <f t="shared" si="101"/>
        <v>1276.2</v>
      </c>
    </row>
    <row r="230" spans="2:16" s="35" customFormat="1" x14ac:dyDescent="0.25">
      <c r="B230" s="36" t="str">
        <f>IF(TRIM(G230)&lt;&gt;"",COUNTA($G$66:G230)&amp;"","")</f>
        <v>119</v>
      </c>
      <c r="C230" s="205"/>
      <c r="D230" s="205"/>
      <c r="E230" s="205"/>
      <c r="F230" s="169" t="s">
        <v>208</v>
      </c>
      <c r="G230" s="164">
        <v>29</v>
      </c>
      <c r="H230" s="164"/>
      <c r="I230" s="164" t="s">
        <v>36</v>
      </c>
      <c r="J230" s="173">
        <v>0.22</v>
      </c>
      <c r="K230" s="171">
        <v>95</v>
      </c>
      <c r="L230" s="172">
        <f t="shared" si="104"/>
        <v>20.9</v>
      </c>
      <c r="M230" s="172">
        <v>50</v>
      </c>
      <c r="N230" s="170">
        <v>0</v>
      </c>
      <c r="O230" s="171">
        <f t="shared" si="105"/>
        <v>70.900000000000006</v>
      </c>
      <c r="P230" s="167">
        <f t="shared" si="101"/>
        <v>2056.1000000000004</v>
      </c>
    </row>
    <row r="231" spans="2:16" s="35" customFormat="1" x14ac:dyDescent="0.25">
      <c r="B231" s="36" t="str">
        <f>IF(TRIM(G231)&lt;&gt;"",COUNTA($G$66:G231)&amp;"","")</f>
        <v>120</v>
      </c>
      <c r="C231" s="205"/>
      <c r="D231" s="205"/>
      <c r="E231" s="205"/>
      <c r="F231" s="169" t="s">
        <v>209</v>
      </c>
      <c r="G231" s="164">
        <v>26</v>
      </c>
      <c r="H231" s="164"/>
      <c r="I231" s="164" t="s">
        <v>36</v>
      </c>
      <c r="J231" s="173">
        <v>0.26700000000000002</v>
      </c>
      <c r="K231" s="171">
        <v>95</v>
      </c>
      <c r="L231" s="172">
        <f t="shared" ref="L231:L236" si="106">K231*J231</f>
        <v>25.365000000000002</v>
      </c>
      <c r="M231" s="172">
        <v>55</v>
      </c>
      <c r="N231" s="170">
        <v>0</v>
      </c>
      <c r="O231" s="171">
        <f t="shared" ref="O231:O236" si="107">(N231+M231+L231)</f>
        <v>80.365000000000009</v>
      </c>
      <c r="P231" s="167">
        <f t="shared" si="101"/>
        <v>2089.4900000000002</v>
      </c>
    </row>
    <row r="232" spans="2:16" s="35" customFormat="1" x14ac:dyDescent="0.25">
      <c r="B232" s="36" t="str">
        <f>IF(TRIM(G232)&lt;&gt;"",COUNTA($G$66:G232)&amp;"","")</f>
        <v>121</v>
      </c>
      <c r="C232" s="205"/>
      <c r="D232" s="205"/>
      <c r="E232" s="205"/>
      <c r="F232" s="169" t="s">
        <v>215</v>
      </c>
      <c r="G232" s="164">
        <v>18</v>
      </c>
      <c r="H232" s="164"/>
      <c r="I232" s="164" t="s">
        <v>36</v>
      </c>
      <c r="J232" s="173">
        <v>0.26700000000000002</v>
      </c>
      <c r="K232" s="171">
        <v>95</v>
      </c>
      <c r="L232" s="172">
        <f t="shared" si="106"/>
        <v>25.365000000000002</v>
      </c>
      <c r="M232" s="172">
        <v>55</v>
      </c>
      <c r="N232" s="170">
        <v>0</v>
      </c>
      <c r="O232" s="171">
        <f t="shared" si="107"/>
        <v>80.365000000000009</v>
      </c>
      <c r="P232" s="167">
        <f t="shared" si="101"/>
        <v>1446.5700000000002</v>
      </c>
    </row>
    <row r="233" spans="2:16" s="35" customFormat="1" x14ac:dyDescent="0.25">
      <c r="B233" s="36" t="str">
        <f>IF(TRIM(G233)&lt;&gt;"",COUNTA($G$66:G233)&amp;"","")</f>
        <v>122</v>
      </c>
      <c r="C233" s="205"/>
      <c r="D233" s="205"/>
      <c r="E233" s="205"/>
      <c r="F233" s="169" t="s">
        <v>216</v>
      </c>
      <c r="G233" s="164">
        <v>33</v>
      </c>
      <c r="H233" s="164"/>
      <c r="I233" s="164" t="s">
        <v>36</v>
      </c>
      <c r="J233" s="173">
        <v>0.26700000000000002</v>
      </c>
      <c r="K233" s="171">
        <v>95</v>
      </c>
      <c r="L233" s="172">
        <f t="shared" si="106"/>
        <v>25.365000000000002</v>
      </c>
      <c r="M233" s="172">
        <v>55</v>
      </c>
      <c r="N233" s="170">
        <v>0</v>
      </c>
      <c r="O233" s="171">
        <f t="shared" si="107"/>
        <v>80.365000000000009</v>
      </c>
      <c r="P233" s="167">
        <f t="shared" si="101"/>
        <v>2652.0450000000001</v>
      </c>
    </row>
    <row r="234" spans="2:16" s="35" customFormat="1" x14ac:dyDescent="0.25">
      <c r="B234" s="36" t="str">
        <f>IF(TRIM(G234)&lt;&gt;"",COUNTA($G$66:G234)&amp;"","")</f>
        <v>123</v>
      </c>
      <c r="C234" s="205"/>
      <c r="D234" s="205"/>
      <c r="E234" s="205"/>
      <c r="F234" s="169" t="s">
        <v>217</v>
      </c>
      <c r="G234" s="164">
        <v>44</v>
      </c>
      <c r="H234" s="164"/>
      <c r="I234" s="164" t="s">
        <v>36</v>
      </c>
      <c r="J234" s="173">
        <v>0.22</v>
      </c>
      <c r="K234" s="171">
        <v>95</v>
      </c>
      <c r="L234" s="172">
        <f t="shared" si="106"/>
        <v>20.9</v>
      </c>
      <c r="M234" s="172">
        <v>50</v>
      </c>
      <c r="N234" s="170">
        <v>0</v>
      </c>
      <c r="O234" s="171">
        <f t="shared" si="107"/>
        <v>70.900000000000006</v>
      </c>
      <c r="P234" s="167">
        <f t="shared" si="101"/>
        <v>3119.6000000000004</v>
      </c>
    </row>
    <row r="235" spans="2:16" s="35" customFormat="1" x14ac:dyDescent="0.25">
      <c r="B235" s="36" t="str">
        <f>IF(TRIM(G235)&lt;&gt;"",COUNTA($G$66:G235)&amp;"","")</f>
        <v>124</v>
      </c>
      <c r="C235" s="205"/>
      <c r="D235" s="205"/>
      <c r="E235" s="205"/>
      <c r="F235" s="169" t="s">
        <v>247</v>
      </c>
      <c r="G235" s="164">
        <v>21</v>
      </c>
      <c r="H235" s="164"/>
      <c r="I235" s="164" t="s">
        <v>37</v>
      </c>
      <c r="J235" s="173">
        <v>7.8E-2</v>
      </c>
      <c r="K235" s="171">
        <v>95</v>
      </c>
      <c r="L235" s="172">
        <f t="shared" si="106"/>
        <v>7.41</v>
      </c>
      <c r="M235" s="172">
        <v>19.5</v>
      </c>
      <c r="N235" s="170">
        <v>0</v>
      </c>
      <c r="O235" s="171">
        <f t="shared" si="107"/>
        <v>26.91</v>
      </c>
      <c r="P235" s="167">
        <f t="shared" si="101"/>
        <v>565.11</v>
      </c>
    </row>
    <row r="236" spans="2:16" s="35" customFormat="1" x14ac:dyDescent="0.25">
      <c r="B236" s="36" t="str">
        <f>IF(TRIM(G236)&lt;&gt;"",COUNTA($G$66:G236)&amp;"","")</f>
        <v>125</v>
      </c>
      <c r="C236" s="205"/>
      <c r="D236" s="205"/>
      <c r="E236" s="205"/>
      <c r="F236" s="169" t="s">
        <v>248</v>
      </c>
      <c r="G236" s="164">
        <v>12</v>
      </c>
      <c r="H236" s="164"/>
      <c r="I236" s="164" t="s">
        <v>37</v>
      </c>
      <c r="J236" s="173">
        <v>8.5000000000000006E-2</v>
      </c>
      <c r="K236" s="171">
        <v>95</v>
      </c>
      <c r="L236" s="172">
        <f t="shared" si="106"/>
        <v>8.0750000000000011</v>
      </c>
      <c r="M236" s="172">
        <v>21</v>
      </c>
      <c r="N236" s="170">
        <v>0</v>
      </c>
      <c r="O236" s="171">
        <f t="shared" si="107"/>
        <v>29.075000000000003</v>
      </c>
      <c r="P236" s="167">
        <f t="shared" si="101"/>
        <v>348.90000000000003</v>
      </c>
    </row>
    <row r="237" spans="2:16" s="35" customFormat="1" x14ac:dyDescent="0.25">
      <c r="B237" s="36" t="str">
        <f>IF(TRIM(G237)&lt;&gt;"",COUNTA($G$66:G237)&amp;"","")</f>
        <v>126</v>
      </c>
      <c r="C237" s="205"/>
      <c r="D237" s="205"/>
      <c r="E237" s="205"/>
      <c r="F237" s="169" t="s">
        <v>249</v>
      </c>
      <c r="G237" s="164">
        <v>13</v>
      </c>
      <c r="H237" s="164"/>
      <c r="I237" s="164" t="s">
        <v>37</v>
      </c>
      <c r="J237" s="173">
        <v>8.5000000000000006E-2</v>
      </c>
      <c r="K237" s="171">
        <v>95</v>
      </c>
      <c r="L237" s="172">
        <f t="shared" ref="L237" si="108">K237*J237</f>
        <v>8.0750000000000011</v>
      </c>
      <c r="M237" s="172">
        <v>21</v>
      </c>
      <c r="N237" s="170">
        <v>0</v>
      </c>
      <c r="O237" s="171">
        <f t="shared" ref="O237" si="109">(N237+M237+L237)</f>
        <v>29.075000000000003</v>
      </c>
      <c r="P237" s="167">
        <f t="shared" si="101"/>
        <v>377.97500000000002</v>
      </c>
    </row>
    <row r="238" spans="2:16" s="21" customFormat="1" ht="15.75" thickBot="1" x14ac:dyDescent="0.3">
      <c r="B238" s="38" t="str">
        <f>IF(TRIM(G238)&lt;&gt;"",COUNTA($G$66:G238)&amp;"","")</f>
        <v/>
      </c>
      <c r="C238" s="1"/>
      <c r="D238" s="1"/>
      <c r="E238" s="1"/>
      <c r="F238" s="15" t="s">
        <v>8</v>
      </c>
      <c r="G238" s="32"/>
      <c r="H238" s="23"/>
      <c r="I238" s="23"/>
      <c r="J238" s="34"/>
      <c r="K238" s="34"/>
      <c r="L238" s="17"/>
      <c r="M238" s="64"/>
      <c r="N238" s="34"/>
      <c r="O238" s="17"/>
      <c r="P238" s="42">
        <f>SUM(P161:P237)</f>
        <v>147629.11000000004</v>
      </c>
    </row>
    <row r="239" spans="2:16" x14ac:dyDescent="0.25">
      <c r="B239" s="38" t="str">
        <f>IF(TRIM(G239)&lt;&gt;"",COUNTA($G$66:G239)&amp;"","")</f>
        <v/>
      </c>
      <c r="C239" s="1"/>
      <c r="D239" s="1"/>
      <c r="E239" s="1"/>
      <c r="F239" s="13"/>
      <c r="G239" s="27"/>
      <c r="H239" s="164"/>
      <c r="I239" s="164"/>
      <c r="J239" s="4"/>
      <c r="K239" s="4"/>
      <c r="L239" s="22"/>
      <c r="M239" s="65"/>
      <c r="N239" s="4"/>
      <c r="O239" s="22"/>
      <c r="P239" s="43"/>
    </row>
    <row r="240" spans="2:16" x14ac:dyDescent="0.25">
      <c r="B240" s="38" t="str">
        <f>IF(TRIM(G240)&lt;&gt;"",COUNTA($G$66:G240)&amp;"","")</f>
        <v/>
      </c>
      <c r="C240" s="1"/>
      <c r="D240" s="1"/>
      <c r="E240" s="1"/>
      <c r="F240" s="13"/>
      <c r="G240" s="27"/>
      <c r="H240" s="164"/>
      <c r="I240" s="164"/>
      <c r="J240" s="4"/>
      <c r="K240" s="4"/>
      <c r="L240" s="22"/>
      <c r="M240" s="65"/>
      <c r="N240" s="4"/>
      <c r="O240" s="22"/>
      <c r="P240" s="43"/>
    </row>
    <row r="241" spans="2:16" s="35" customFormat="1" ht="30" x14ac:dyDescent="0.25">
      <c r="B241" s="86" t="str">
        <f>IF(TRIM(G241)&lt;&gt;"",COUNTA($G$45:G241)&amp;"","")</f>
        <v/>
      </c>
      <c r="C241" s="83"/>
      <c r="D241" s="83"/>
      <c r="E241" s="81">
        <v>70000</v>
      </c>
      <c r="F241" s="2" t="s">
        <v>441</v>
      </c>
      <c r="G241" s="82"/>
      <c r="H241" s="83"/>
      <c r="I241" s="83"/>
      <c r="J241" s="83"/>
      <c r="K241" s="83"/>
      <c r="L241" s="83"/>
      <c r="M241" s="84"/>
      <c r="N241" s="83"/>
      <c r="O241" s="83"/>
      <c r="P241" s="85"/>
    </row>
    <row r="242" spans="2:16" s="35" customFormat="1" ht="15" x14ac:dyDescent="0.25">
      <c r="B242" s="36" t="str">
        <f>IF(TRIM(G242)&lt;&gt;"",COUNTA($G$45:G242)&amp;"","")</f>
        <v/>
      </c>
      <c r="C242" s="204" t="s">
        <v>349</v>
      </c>
      <c r="D242" s="237"/>
      <c r="E242" s="237"/>
      <c r="F242" s="103" t="s">
        <v>442</v>
      </c>
      <c r="G242" s="27"/>
      <c r="H242" s="164"/>
      <c r="I242" s="164"/>
      <c r="J242" s="4"/>
      <c r="K242" s="4"/>
      <c r="L242" s="4"/>
      <c r="M242" s="63"/>
      <c r="N242" s="4"/>
      <c r="O242" s="4"/>
      <c r="P242" s="167"/>
    </row>
    <row r="243" spans="2:16" s="35" customFormat="1" x14ac:dyDescent="0.25">
      <c r="B243" s="36" t="str">
        <f>IF(TRIM(G243)&lt;&gt;"",COUNTA($G$45:G243)&amp;"","")</f>
        <v>128</v>
      </c>
      <c r="C243" s="205"/>
      <c r="D243" s="237"/>
      <c r="E243" s="237"/>
      <c r="F243" s="169" t="s">
        <v>443</v>
      </c>
      <c r="G243" s="179">
        <v>985</v>
      </c>
      <c r="H243" s="3"/>
      <c r="I243" s="3" t="s">
        <v>36</v>
      </c>
      <c r="J243" s="175">
        <v>0.01</v>
      </c>
      <c r="K243" s="170">
        <v>92</v>
      </c>
      <c r="L243" s="171">
        <f t="shared" ref="L243:L253" si="110">K243*J243</f>
        <v>0.92</v>
      </c>
      <c r="M243" s="172">
        <v>1.75</v>
      </c>
      <c r="N243" s="170">
        <v>0</v>
      </c>
      <c r="O243" s="171">
        <f t="shared" ref="O243:O253" si="111">N243+M243+L243</f>
        <v>2.67</v>
      </c>
      <c r="P243" s="167">
        <f t="shared" ref="P243:P253" si="112">O243*G243</f>
        <v>2629.95</v>
      </c>
    </row>
    <row r="244" spans="2:16" s="35" customFormat="1" x14ac:dyDescent="0.25">
      <c r="B244" s="36" t="str">
        <f>IF(TRIM(G244)&lt;&gt;"",COUNTA($G$45:G244)&amp;"","")</f>
        <v>129</v>
      </c>
      <c r="C244" s="205"/>
      <c r="D244" s="237"/>
      <c r="E244" s="237"/>
      <c r="F244" s="169" t="s">
        <v>444</v>
      </c>
      <c r="G244" s="179">
        <v>985</v>
      </c>
      <c r="H244" s="3"/>
      <c r="I244" s="3" t="s">
        <v>36</v>
      </c>
      <c r="J244" s="173">
        <v>6.0000000000000001E-3</v>
      </c>
      <c r="K244" s="170">
        <v>92</v>
      </c>
      <c r="L244" s="171">
        <f t="shared" si="110"/>
        <v>0.55200000000000005</v>
      </c>
      <c r="M244" s="172">
        <v>0.3</v>
      </c>
      <c r="N244" s="170">
        <v>0</v>
      </c>
      <c r="O244" s="171">
        <f t="shared" si="111"/>
        <v>0.85200000000000009</v>
      </c>
      <c r="P244" s="167">
        <f t="shared" si="112"/>
        <v>839.22000000000014</v>
      </c>
    </row>
    <row r="245" spans="2:16" s="35" customFormat="1" x14ac:dyDescent="0.25">
      <c r="B245" s="36" t="str">
        <f>IF(TRIM(G245)&lt;&gt;"",COUNTA($G$45:G245)&amp;"","")</f>
        <v>130</v>
      </c>
      <c r="C245" s="211"/>
      <c r="D245" s="237"/>
      <c r="E245" s="237"/>
      <c r="F245" s="169" t="s">
        <v>445</v>
      </c>
      <c r="G245" s="179">
        <v>985</v>
      </c>
      <c r="H245" s="3"/>
      <c r="I245" s="3" t="s">
        <v>36</v>
      </c>
      <c r="J245" s="173">
        <v>2.4E-2</v>
      </c>
      <c r="K245" s="170">
        <v>92</v>
      </c>
      <c r="L245" s="172">
        <f t="shared" si="110"/>
        <v>2.2080000000000002</v>
      </c>
      <c r="M245" s="172">
        <v>1.2</v>
      </c>
      <c r="N245" s="174">
        <v>0</v>
      </c>
      <c r="O245" s="171">
        <f t="shared" si="111"/>
        <v>3.4080000000000004</v>
      </c>
      <c r="P245" s="167">
        <f t="shared" si="112"/>
        <v>3356.8800000000006</v>
      </c>
    </row>
    <row r="246" spans="2:16" s="35" customFormat="1" ht="15" x14ac:dyDescent="0.25">
      <c r="B246" s="36" t="str">
        <f>IF(TRIM(G246)&lt;&gt;"",COUNTA($G$45:G246)&amp;"","")</f>
        <v/>
      </c>
      <c r="C246" s="204" t="s">
        <v>349</v>
      </c>
      <c r="D246" s="204"/>
      <c r="E246" s="204"/>
      <c r="F246" s="103" t="s">
        <v>442</v>
      </c>
      <c r="G246" s="27"/>
      <c r="H246" s="164"/>
      <c r="I246" s="164"/>
      <c r="J246" s="4"/>
      <c r="K246" s="4"/>
      <c r="L246" s="4"/>
      <c r="M246" s="63"/>
      <c r="N246" s="4"/>
      <c r="O246" s="4"/>
      <c r="P246" s="167"/>
    </row>
    <row r="247" spans="2:16" s="35" customFormat="1" x14ac:dyDescent="0.25">
      <c r="B247" s="36" t="str">
        <f>IF(TRIM(G247)&lt;&gt;"",COUNTA($G$45:G247)&amp;"","")</f>
        <v>131</v>
      </c>
      <c r="C247" s="205"/>
      <c r="D247" s="205"/>
      <c r="E247" s="205"/>
      <c r="F247" s="169" t="s">
        <v>443</v>
      </c>
      <c r="G247" s="179">
        <v>3865</v>
      </c>
      <c r="H247" s="3"/>
      <c r="I247" s="3" t="s">
        <v>36</v>
      </c>
      <c r="J247" s="175">
        <v>0.01</v>
      </c>
      <c r="K247" s="170">
        <v>92</v>
      </c>
      <c r="L247" s="171">
        <f t="shared" ref="L247:L249" si="113">K247*J247</f>
        <v>0.92</v>
      </c>
      <c r="M247" s="172">
        <v>1.75</v>
      </c>
      <c r="N247" s="170">
        <v>0</v>
      </c>
      <c r="O247" s="171">
        <f t="shared" ref="O247:O249" si="114">N247+M247+L247</f>
        <v>2.67</v>
      </c>
      <c r="P247" s="167">
        <f t="shared" ref="P247:P250" si="115">O247*G247</f>
        <v>10319.549999999999</v>
      </c>
    </row>
    <row r="248" spans="2:16" s="35" customFormat="1" x14ac:dyDescent="0.25">
      <c r="B248" s="36" t="str">
        <f>IF(TRIM(G248)&lt;&gt;"",COUNTA($G$45:G248)&amp;"","")</f>
        <v>132</v>
      </c>
      <c r="C248" s="205"/>
      <c r="D248" s="205"/>
      <c r="E248" s="205"/>
      <c r="F248" s="169" t="s">
        <v>444</v>
      </c>
      <c r="G248" s="179">
        <v>3865</v>
      </c>
      <c r="H248" s="3"/>
      <c r="I248" s="3" t="s">
        <v>36</v>
      </c>
      <c r="J248" s="173">
        <v>6.0000000000000001E-3</v>
      </c>
      <c r="K248" s="170">
        <v>92</v>
      </c>
      <c r="L248" s="171">
        <f t="shared" si="113"/>
        <v>0.55200000000000005</v>
      </c>
      <c r="M248" s="172">
        <v>0.3</v>
      </c>
      <c r="N248" s="170">
        <v>0</v>
      </c>
      <c r="O248" s="171">
        <f t="shared" si="114"/>
        <v>0.85200000000000009</v>
      </c>
      <c r="P248" s="167">
        <f t="shared" si="115"/>
        <v>3292.9800000000005</v>
      </c>
    </row>
    <row r="249" spans="2:16" s="35" customFormat="1" x14ac:dyDescent="0.25">
      <c r="B249" s="36" t="str">
        <f>IF(TRIM(G249)&lt;&gt;"",COUNTA($G$45:G249)&amp;"","")</f>
        <v>133</v>
      </c>
      <c r="C249" s="211"/>
      <c r="D249" s="211"/>
      <c r="E249" s="211"/>
      <c r="F249" s="169" t="s">
        <v>446</v>
      </c>
      <c r="G249" s="179">
        <v>3865</v>
      </c>
      <c r="H249" s="3"/>
      <c r="I249" s="3" t="s">
        <v>36</v>
      </c>
      <c r="J249" s="173">
        <v>2.1000000000000001E-2</v>
      </c>
      <c r="K249" s="170">
        <v>92</v>
      </c>
      <c r="L249" s="171">
        <f t="shared" si="113"/>
        <v>1.9320000000000002</v>
      </c>
      <c r="M249" s="172">
        <v>1.55</v>
      </c>
      <c r="N249" s="170">
        <v>0</v>
      </c>
      <c r="O249" s="171">
        <f t="shared" si="114"/>
        <v>3.4820000000000002</v>
      </c>
      <c r="P249" s="167">
        <f t="shared" si="115"/>
        <v>13457.93</v>
      </c>
    </row>
    <row r="250" spans="2:16" s="35" customFormat="1" ht="14.25" customHeight="1" x14ac:dyDescent="0.25">
      <c r="B250" s="36" t="str">
        <f>IF(TRIM(G250)&lt;&gt;"",COUNTA($G$45:G250)&amp;"","")</f>
        <v>134</v>
      </c>
      <c r="C250" s="204" t="s">
        <v>349</v>
      </c>
      <c r="D250" s="204"/>
      <c r="E250" s="204"/>
      <c r="F250" s="169" t="s">
        <v>447</v>
      </c>
      <c r="G250" s="164">
        <v>2515</v>
      </c>
      <c r="H250" s="164"/>
      <c r="I250" s="163" t="s">
        <v>36</v>
      </c>
      <c r="J250" s="175">
        <v>0.01</v>
      </c>
      <c r="K250" s="170">
        <v>65</v>
      </c>
      <c r="L250" s="171">
        <f t="shared" si="110"/>
        <v>0.65</v>
      </c>
      <c r="M250" s="172">
        <v>1.05</v>
      </c>
      <c r="N250" s="170">
        <v>0</v>
      </c>
      <c r="O250" s="171">
        <f t="shared" si="111"/>
        <v>1.7000000000000002</v>
      </c>
      <c r="P250" s="167">
        <f t="shared" si="115"/>
        <v>4275.5</v>
      </c>
    </row>
    <row r="251" spans="2:16" s="35" customFormat="1" x14ac:dyDescent="0.25">
      <c r="B251" s="36" t="str">
        <f>IF(TRIM(G251)&lt;&gt;"",COUNTA($G$45:G251)&amp;"","")</f>
        <v>135</v>
      </c>
      <c r="C251" s="205"/>
      <c r="D251" s="205"/>
      <c r="E251" s="205"/>
      <c r="F251" s="169" t="s">
        <v>448</v>
      </c>
      <c r="G251" s="27">
        <v>250</v>
      </c>
      <c r="H251" s="164"/>
      <c r="I251" s="164" t="s">
        <v>37</v>
      </c>
      <c r="J251" s="175">
        <v>5.7000000000000002E-2</v>
      </c>
      <c r="K251" s="170">
        <v>92</v>
      </c>
      <c r="L251" s="171">
        <f t="shared" si="110"/>
        <v>5.2439999999999998</v>
      </c>
      <c r="M251" s="172">
        <v>3.25</v>
      </c>
      <c r="N251" s="170">
        <v>0</v>
      </c>
      <c r="O251" s="171">
        <f t="shared" si="111"/>
        <v>8.4939999999999998</v>
      </c>
      <c r="P251" s="167">
        <f t="shared" si="112"/>
        <v>2123.5</v>
      </c>
    </row>
    <row r="252" spans="2:16" s="35" customFormat="1" x14ac:dyDescent="0.25">
      <c r="B252" s="36" t="str">
        <f>IF(TRIM(G252)&lt;&gt;"",COUNTA($G$45:G252)&amp;"","")</f>
        <v>136</v>
      </c>
      <c r="C252" s="205"/>
      <c r="D252" s="205"/>
      <c r="E252" s="205"/>
      <c r="F252" s="169" t="s">
        <v>449</v>
      </c>
      <c r="G252" s="27">
        <v>168</v>
      </c>
      <c r="H252" s="164"/>
      <c r="I252" s="164" t="s">
        <v>37</v>
      </c>
      <c r="J252" s="175">
        <v>5.7000000000000002E-2</v>
      </c>
      <c r="K252" s="170">
        <v>92</v>
      </c>
      <c r="L252" s="171">
        <f t="shared" si="110"/>
        <v>5.2439999999999998</v>
      </c>
      <c r="M252" s="172">
        <v>5.5</v>
      </c>
      <c r="N252" s="170">
        <v>0</v>
      </c>
      <c r="O252" s="171">
        <f t="shared" si="111"/>
        <v>10.744</v>
      </c>
      <c r="P252" s="167">
        <f t="shared" si="112"/>
        <v>1804.992</v>
      </c>
    </row>
    <row r="253" spans="2:16" s="35" customFormat="1" x14ac:dyDescent="0.25">
      <c r="B253" s="36" t="str">
        <f>IF(TRIM(G253)&lt;&gt;"",COUNTA($G$45:G253)&amp;"","")</f>
        <v>137</v>
      </c>
      <c r="C253" s="205"/>
      <c r="D253" s="205"/>
      <c r="E253" s="205"/>
      <c r="F253" s="169" t="s">
        <v>450</v>
      </c>
      <c r="G253" s="27">
        <v>250</v>
      </c>
      <c r="H253" s="164"/>
      <c r="I253" s="164" t="s">
        <v>37</v>
      </c>
      <c r="J253" s="175">
        <v>5.7000000000000002E-2</v>
      </c>
      <c r="K253" s="170">
        <v>92</v>
      </c>
      <c r="L253" s="171">
        <f t="shared" si="110"/>
        <v>5.2439999999999998</v>
      </c>
      <c r="M253" s="172">
        <v>3.25</v>
      </c>
      <c r="N253" s="170">
        <v>0</v>
      </c>
      <c r="O253" s="171">
        <f t="shared" si="111"/>
        <v>8.4939999999999998</v>
      </c>
      <c r="P253" s="167">
        <f t="shared" si="112"/>
        <v>2123.5</v>
      </c>
    </row>
    <row r="254" spans="2:16" s="35" customFormat="1" ht="15" x14ac:dyDescent="0.25">
      <c r="B254" s="36" t="str">
        <f>IF(TRIM(G254)&lt;&gt;"",COUNTA($G$45:G254)&amp;"","")</f>
        <v/>
      </c>
      <c r="C254" s="204" t="s">
        <v>349</v>
      </c>
      <c r="D254" s="71"/>
      <c r="E254" s="71"/>
      <c r="F254" s="103" t="s">
        <v>420</v>
      </c>
      <c r="G254" s="27"/>
      <c r="H254" s="164"/>
      <c r="I254" s="164"/>
      <c r="J254" s="4"/>
      <c r="K254" s="4"/>
      <c r="L254" s="99"/>
      <c r="M254" s="63"/>
      <c r="N254" s="4"/>
      <c r="O254" s="99"/>
      <c r="P254" s="167"/>
    </row>
    <row r="255" spans="2:16" s="35" customFormat="1" x14ac:dyDescent="0.25">
      <c r="B255" s="36" t="str">
        <f>IF(TRIM(G255)&lt;&gt;"",COUNTA($G$45:G255)&amp;"","")</f>
        <v>138</v>
      </c>
      <c r="C255" s="205"/>
      <c r="D255" s="195"/>
      <c r="E255" s="195"/>
      <c r="F255" s="169" t="s">
        <v>451</v>
      </c>
      <c r="G255" s="27">
        <v>1890</v>
      </c>
      <c r="H255" s="164"/>
      <c r="I255" s="164" t="s">
        <v>36</v>
      </c>
      <c r="J255" s="173">
        <v>8.0000000000000002E-3</v>
      </c>
      <c r="K255" s="170">
        <v>92</v>
      </c>
      <c r="L255" s="171">
        <f t="shared" ref="L255" si="116">K255*J255</f>
        <v>0.73599999999999999</v>
      </c>
      <c r="M255" s="172">
        <v>0.59</v>
      </c>
      <c r="N255" s="170">
        <v>0</v>
      </c>
      <c r="O255" s="171">
        <f t="shared" ref="O255" si="117">N255+M255+L255</f>
        <v>1.3260000000000001</v>
      </c>
      <c r="P255" s="167">
        <f t="shared" ref="P255" si="118">O255*G255</f>
        <v>2506.1400000000003</v>
      </c>
    </row>
    <row r="256" spans="2:16" s="35" customFormat="1" ht="15" x14ac:dyDescent="0.25">
      <c r="B256" s="36" t="str">
        <f>IF(TRIM(G256)&lt;&gt;"",COUNTA($G$45:G256)&amp;"","")</f>
        <v/>
      </c>
      <c r="C256" s="204" t="s">
        <v>349</v>
      </c>
      <c r="D256" s="71"/>
      <c r="E256" s="71"/>
      <c r="F256" s="103" t="s">
        <v>423</v>
      </c>
      <c r="G256" s="27"/>
      <c r="H256" s="164"/>
      <c r="I256" s="164"/>
      <c r="J256" s="4"/>
      <c r="K256" s="4"/>
      <c r="L256" s="99"/>
      <c r="M256" s="63"/>
      <c r="N256" s="4"/>
      <c r="O256" s="99"/>
      <c r="P256" s="167"/>
    </row>
    <row r="257" spans="2:16" s="35" customFormat="1" x14ac:dyDescent="0.25">
      <c r="B257" s="36" t="str">
        <f>IF(TRIM(G257)&lt;&gt;"",COUNTA($G$45:G257)&amp;"","")</f>
        <v>139</v>
      </c>
      <c r="C257" s="205"/>
      <c r="D257" s="195"/>
      <c r="E257" s="195"/>
      <c r="F257" s="169" t="s">
        <v>451</v>
      </c>
      <c r="G257" s="27">
        <v>1615</v>
      </c>
      <c r="H257" s="164"/>
      <c r="I257" s="164" t="s">
        <v>36</v>
      </c>
      <c r="J257" s="173">
        <v>8.0000000000000002E-3</v>
      </c>
      <c r="K257" s="170">
        <v>92</v>
      </c>
      <c r="L257" s="171">
        <f t="shared" ref="L257" si="119">K257*J257</f>
        <v>0.73599999999999999</v>
      </c>
      <c r="M257" s="172">
        <v>0.59</v>
      </c>
      <c r="N257" s="170">
        <v>0</v>
      </c>
      <c r="O257" s="171">
        <f t="shared" ref="O257" si="120">N257+M257+L257</f>
        <v>1.3260000000000001</v>
      </c>
      <c r="P257" s="167">
        <f t="shared" ref="P257" si="121">O257*G257</f>
        <v>2141.4900000000002</v>
      </c>
    </row>
    <row r="258" spans="2:16" s="35" customFormat="1" ht="15" x14ac:dyDescent="0.25">
      <c r="B258" s="36" t="str">
        <f>IF(TRIM(G258)&lt;&gt;"",COUNTA($G$45:G258)&amp;"","")</f>
        <v/>
      </c>
      <c r="C258" s="204" t="s">
        <v>349</v>
      </c>
      <c r="D258" s="71"/>
      <c r="E258" s="71"/>
      <c r="F258" s="103" t="s">
        <v>426</v>
      </c>
      <c r="G258" s="27"/>
      <c r="H258" s="164"/>
      <c r="I258" s="164"/>
      <c r="J258" s="4"/>
      <c r="K258" s="4"/>
      <c r="L258" s="99"/>
      <c r="M258" s="63"/>
      <c r="N258" s="4"/>
      <c r="O258" s="99"/>
      <c r="P258" s="167"/>
    </row>
    <row r="259" spans="2:16" s="35" customFormat="1" x14ac:dyDescent="0.25">
      <c r="B259" s="36" t="str">
        <f>IF(TRIM(G259)&lt;&gt;"",COUNTA($G$45:G259)&amp;"","")</f>
        <v>140</v>
      </c>
      <c r="C259" s="205"/>
      <c r="D259" s="195"/>
      <c r="E259" s="195"/>
      <c r="F259" s="169" t="s">
        <v>452</v>
      </c>
      <c r="G259" s="27">
        <v>2100</v>
      </c>
      <c r="H259" s="164"/>
      <c r="I259" s="164" t="s">
        <v>36</v>
      </c>
      <c r="J259" s="173">
        <v>8.0000000000000002E-3</v>
      </c>
      <c r="K259" s="170">
        <v>92</v>
      </c>
      <c r="L259" s="171">
        <f t="shared" ref="L259" si="122">K259*J259</f>
        <v>0.73599999999999999</v>
      </c>
      <c r="M259" s="172">
        <v>0.98</v>
      </c>
      <c r="N259" s="170">
        <v>0</v>
      </c>
      <c r="O259" s="171">
        <f t="shared" ref="O259" si="123">N259+M259+L259</f>
        <v>1.716</v>
      </c>
      <c r="P259" s="167">
        <f t="shared" ref="P259" si="124">O259*G259</f>
        <v>3603.6</v>
      </c>
    </row>
    <row r="260" spans="2:16" s="35" customFormat="1" ht="15" x14ac:dyDescent="0.25">
      <c r="B260" s="36" t="str">
        <f>IF(TRIM(G260)&lt;&gt;"",COUNTA($G$45:G260)&amp;"","")</f>
        <v/>
      </c>
      <c r="C260" s="204" t="s">
        <v>349</v>
      </c>
      <c r="D260" s="71"/>
      <c r="E260" s="71"/>
      <c r="F260" s="103" t="s">
        <v>429</v>
      </c>
      <c r="G260" s="27"/>
      <c r="H260" s="164"/>
      <c r="I260" s="164"/>
      <c r="J260" s="4"/>
      <c r="K260" s="4"/>
      <c r="L260" s="99"/>
      <c r="M260" s="63"/>
      <c r="N260" s="4"/>
      <c r="O260" s="99"/>
      <c r="P260" s="167"/>
    </row>
    <row r="261" spans="2:16" s="35" customFormat="1" x14ac:dyDescent="0.25">
      <c r="B261" s="36" t="str">
        <f>IF(TRIM(G261)&lt;&gt;"",COUNTA($G$45:G261)&amp;"","")</f>
        <v>141</v>
      </c>
      <c r="C261" s="205"/>
      <c r="D261" s="195"/>
      <c r="E261" s="195"/>
      <c r="F261" s="166" t="s">
        <v>453</v>
      </c>
      <c r="G261" s="27">
        <v>3640</v>
      </c>
      <c r="H261" s="164"/>
      <c r="I261" s="164" t="s">
        <v>36</v>
      </c>
      <c r="J261" s="173">
        <v>8.0000000000000002E-3</v>
      </c>
      <c r="K261" s="170">
        <v>92</v>
      </c>
      <c r="L261" s="171">
        <f t="shared" ref="L261:L262" si="125">K261*J261</f>
        <v>0.73599999999999999</v>
      </c>
      <c r="M261" s="172">
        <v>0.45</v>
      </c>
      <c r="N261" s="170">
        <v>0</v>
      </c>
      <c r="O261" s="171">
        <f t="shared" ref="O261:O262" si="126">N261+M261+L261</f>
        <v>1.1859999999999999</v>
      </c>
      <c r="P261" s="167">
        <f t="shared" ref="P261:P262" si="127">O261*G261</f>
        <v>4317.04</v>
      </c>
    </row>
    <row r="262" spans="2:16" s="35" customFormat="1" x14ac:dyDescent="0.25">
      <c r="B262" s="36" t="str">
        <f>IF(TRIM(G262)&lt;&gt;"",COUNTA($G$45:G262)&amp;"","")</f>
        <v>142</v>
      </c>
      <c r="C262" s="205"/>
      <c r="D262" s="195"/>
      <c r="E262" s="195"/>
      <c r="F262" s="169" t="s">
        <v>452</v>
      </c>
      <c r="G262" s="27">
        <v>3640</v>
      </c>
      <c r="H262" s="164"/>
      <c r="I262" s="164" t="s">
        <v>36</v>
      </c>
      <c r="J262" s="173">
        <v>8.0000000000000002E-3</v>
      </c>
      <c r="K262" s="170">
        <v>92</v>
      </c>
      <c r="L262" s="171">
        <f t="shared" si="125"/>
        <v>0.73599999999999999</v>
      </c>
      <c r="M262" s="172">
        <v>0.98</v>
      </c>
      <c r="N262" s="170">
        <v>0</v>
      </c>
      <c r="O262" s="171">
        <f t="shared" si="126"/>
        <v>1.716</v>
      </c>
      <c r="P262" s="167">
        <f t="shared" si="127"/>
        <v>6246.24</v>
      </c>
    </row>
    <row r="263" spans="2:16" s="35" customFormat="1" ht="15" x14ac:dyDescent="0.25">
      <c r="B263" s="36" t="str">
        <f>IF(TRIM(G263)&lt;&gt;"",COUNTA($G$45:G263)&amp;"","")</f>
        <v/>
      </c>
      <c r="C263" s="204" t="s">
        <v>349</v>
      </c>
      <c r="D263" s="71"/>
      <c r="E263" s="71"/>
      <c r="F263" s="103" t="s">
        <v>430</v>
      </c>
      <c r="G263" s="27"/>
      <c r="H263" s="164"/>
      <c r="I263" s="164"/>
      <c r="J263" s="4"/>
      <c r="K263" s="4"/>
      <c r="L263" s="99"/>
      <c r="M263" s="63"/>
      <c r="N263" s="4"/>
      <c r="O263" s="99"/>
      <c r="P263" s="167"/>
    </row>
    <row r="264" spans="2:16" s="35" customFormat="1" x14ac:dyDescent="0.25">
      <c r="B264" s="36" t="str">
        <f>IF(TRIM(G264)&lt;&gt;"",COUNTA($G$45:G264)&amp;"","")</f>
        <v>143</v>
      </c>
      <c r="C264" s="205"/>
      <c r="D264" s="195"/>
      <c r="E264" s="195"/>
      <c r="F264" s="169" t="s">
        <v>451</v>
      </c>
      <c r="G264" s="27">
        <v>155</v>
      </c>
      <c r="H264" s="164"/>
      <c r="I264" s="164" t="s">
        <v>36</v>
      </c>
      <c r="J264" s="173">
        <v>8.0000000000000002E-3</v>
      </c>
      <c r="K264" s="170">
        <v>92</v>
      </c>
      <c r="L264" s="171">
        <f t="shared" ref="L264" si="128">K264*J264</f>
        <v>0.73599999999999999</v>
      </c>
      <c r="M264" s="172">
        <v>0.59</v>
      </c>
      <c r="N264" s="170">
        <v>0</v>
      </c>
      <c r="O264" s="171">
        <f t="shared" ref="O264" si="129">N264+M264+L264</f>
        <v>1.3260000000000001</v>
      </c>
      <c r="P264" s="167">
        <f t="shared" ref="P264" si="130">O264*G264</f>
        <v>205.53</v>
      </c>
    </row>
    <row r="265" spans="2:16" s="35" customFormat="1" ht="15" x14ac:dyDescent="0.25">
      <c r="B265" s="36" t="str">
        <f>IF(TRIM(G265)&lt;&gt;"",COUNTA($G$45:G265)&amp;"","")</f>
        <v/>
      </c>
      <c r="C265" s="204" t="s">
        <v>349</v>
      </c>
      <c r="D265" s="71"/>
      <c r="E265" s="71"/>
      <c r="F265" s="103" t="s">
        <v>431</v>
      </c>
      <c r="G265" s="27"/>
      <c r="H265" s="164"/>
      <c r="I265" s="164"/>
      <c r="J265" s="4"/>
      <c r="K265" s="4"/>
      <c r="L265" s="99"/>
      <c r="M265" s="63"/>
      <c r="N265" s="4"/>
      <c r="O265" s="99"/>
      <c r="P265" s="167"/>
    </row>
    <row r="266" spans="2:16" s="35" customFormat="1" x14ac:dyDescent="0.25">
      <c r="B266" s="36" t="str">
        <f>IF(TRIM(G266)&lt;&gt;"",COUNTA($G$45:G266)&amp;"","")</f>
        <v>144</v>
      </c>
      <c r="C266" s="205"/>
      <c r="D266" s="195"/>
      <c r="E266" s="195"/>
      <c r="F266" s="169" t="s">
        <v>452</v>
      </c>
      <c r="G266" s="27">
        <v>395</v>
      </c>
      <c r="H266" s="164"/>
      <c r="I266" s="164" t="s">
        <v>36</v>
      </c>
      <c r="J266" s="173">
        <v>8.0000000000000002E-3</v>
      </c>
      <c r="K266" s="170">
        <v>92</v>
      </c>
      <c r="L266" s="171">
        <f t="shared" ref="L266" si="131">K266*J266</f>
        <v>0.73599999999999999</v>
      </c>
      <c r="M266" s="172">
        <v>0.98</v>
      </c>
      <c r="N266" s="170">
        <v>0</v>
      </c>
      <c r="O266" s="171">
        <f t="shared" ref="O266" si="132">N266+M266+L266</f>
        <v>1.716</v>
      </c>
      <c r="P266" s="167">
        <f t="shared" ref="P266" si="133">O266*G266</f>
        <v>677.81999999999994</v>
      </c>
    </row>
    <row r="267" spans="2:16" s="21" customFormat="1" ht="15.75" thickBot="1" x14ac:dyDescent="0.3">
      <c r="B267" s="38" t="str">
        <f>IF(TRIM(G267)&lt;&gt;"",COUNTA($G$45:G267)&amp;"","")</f>
        <v/>
      </c>
      <c r="C267" s="163"/>
      <c r="D267" s="163"/>
      <c r="E267" s="163"/>
      <c r="F267" s="15" t="s">
        <v>8</v>
      </c>
      <c r="G267" s="32"/>
      <c r="H267" s="23"/>
      <c r="I267" s="23"/>
      <c r="J267" s="34"/>
      <c r="K267" s="34"/>
      <c r="L267" s="17"/>
      <c r="M267" s="64"/>
      <c r="N267" s="34"/>
      <c r="O267" s="17"/>
      <c r="P267" s="42">
        <f>SUM(P242:P266)</f>
        <v>63921.861999999986</v>
      </c>
    </row>
    <row r="268" spans="2:16" s="35" customFormat="1" x14ac:dyDescent="0.25">
      <c r="B268" s="38" t="str">
        <f>IF(TRIM(G268)&lt;&gt;"",COUNTA($G$45:G268)&amp;"","")</f>
        <v/>
      </c>
      <c r="C268" s="163"/>
      <c r="D268" s="163"/>
      <c r="E268" s="163"/>
      <c r="F268" s="100"/>
      <c r="G268" s="27"/>
      <c r="H268" s="164"/>
      <c r="I268" s="164"/>
      <c r="J268" s="4"/>
      <c r="K268" s="4"/>
      <c r="L268" s="99"/>
      <c r="M268" s="101"/>
      <c r="N268" s="4"/>
      <c r="O268" s="99"/>
      <c r="P268" s="102"/>
    </row>
    <row r="269" spans="2:16" s="35" customFormat="1" x14ac:dyDescent="0.25">
      <c r="B269" s="38" t="str">
        <f>IF(TRIM(G269)&lt;&gt;"",COUNTA($G$45:G269)&amp;"","")</f>
        <v/>
      </c>
      <c r="C269" s="163"/>
      <c r="D269" s="163"/>
      <c r="E269" s="163"/>
      <c r="F269" s="100"/>
      <c r="G269" s="27"/>
      <c r="H269" s="164"/>
      <c r="I269" s="164"/>
      <c r="J269" s="4"/>
      <c r="K269" s="4"/>
      <c r="L269" s="99"/>
      <c r="M269" s="101"/>
      <c r="N269" s="4"/>
      <c r="O269" s="99"/>
      <c r="P269" s="102"/>
    </row>
    <row r="270" spans="2:16" s="35" customFormat="1" ht="15" x14ac:dyDescent="0.25">
      <c r="B270" s="86" t="str">
        <f>IF(TRIM(G270)&lt;&gt;"",COUNTA($G$66:G270)&amp;"","")</f>
        <v/>
      </c>
      <c r="C270" s="83"/>
      <c r="D270" s="83"/>
      <c r="E270" s="81">
        <v>80000</v>
      </c>
      <c r="F270" s="2" t="s">
        <v>56</v>
      </c>
      <c r="G270" s="82"/>
      <c r="H270" s="83"/>
      <c r="I270" s="83"/>
      <c r="J270" s="83"/>
      <c r="K270" s="83"/>
      <c r="L270" s="83"/>
      <c r="M270" s="84"/>
      <c r="N270" s="83"/>
      <c r="O270" s="83"/>
      <c r="P270" s="85"/>
    </row>
    <row r="271" spans="2:16" s="35" customFormat="1" x14ac:dyDescent="0.25">
      <c r="B271" s="98" t="str">
        <f>IF(TRIM(G271)&lt;&gt;"",COUNTA($G$66:G271)&amp;"","")</f>
        <v>144</v>
      </c>
      <c r="C271" s="204" t="s">
        <v>349</v>
      </c>
      <c r="D271" s="204"/>
      <c r="E271" s="204"/>
      <c r="F271" s="169" t="s">
        <v>284</v>
      </c>
      <c r="G271" s="164">
        <v>96</v>
      </c>
      <c r="H271" s="164"/>
      <c r="I271" s="164" t="s">
        <v>36</v>
      </c>
      <c r="J271" s="168">
        <v>0.22</v>
      </c>
      <c r="K271" s="171">
        <v>90</v>
      </c>
      <c r="L271" s="171">
        <f t="shared" ref="L271:L272" si="134">K271*J271</f>
        <v>19.8</v>
      </c>
      <c r="M271" s="172">
        <v>38</v>
      </c>
      <c r="N271" s="170">
        <v>0</v>
      </c>
      <c r="O271" s="171">
        <f t="shared" ref="O271:O272" si="135">N271+M271+L271</f>
        <v>57.8</v>
      </c>
      <c r="P271" s="167">
        <f>O271*G271</f>
        <v>5548.7999999999993</v>
      </c>
    </row>
    <row r="272" spans="2:16" s="35" customFormat="1" x14ac:dyDescent="0.25">
      <c r="B272" s="98" t="str">
        <f>IF(TRIM(G272)&lt;&gt;"",COUNTA($G$66:G272)&amp;"","")</f>
        <v>145</v>
      </c>
      <c r="C272" s="205"/>
      <c r="D272" s="205"/>
      <c r="E272" s="205"/>
      <c r="F272" s="169" t="s">
        <v>254</v>
      </c>
      <c r="G272" s="164">
        <v>56</v>
      </c>
      <c r="H272" s="164"/>
      <c r="I272" s="164" t="s">
        <v>36</v>
      </c>
      <c r="J272" s="168">
        <v>0.22</v>
      </c>
      <c r="K272" s="171">
        <v>90</v>
      </c>
      <c r="L272" s="171">
        <f t="shared" si="134"/>
        <v>19.8</v>
      </c>
      <c r="M272" s="172">
        <v>38</v>
      </c>
      <c r="N272" s="170">
        <v>0</v>
      </c>
      <c r="O272" s="171">
        <f t="shared" si="135"/>
        <v>57.8</v>
      </c>
      <c r="P272" s="167">
        <f>O272*G272</f>
        <v>3236.7999999999997</v>
      </c>
    </row>
    <row r="273" spans="2:16" s="35" customFormat="1" x14ac:dyDescent="0.25">
      <c r="B273" s="98" t="str">
        <f>IF(TRIM(G273)&lt;&gt;"",COUNTA($G$66:G273)&amp;"","")</f>
        <v>146</v>
      </c>
      <c r="C273" s="205"/>
      <c r="D273" s="205"/>
      <c r="E273" s="205"/>
      <c r="F273" s="169" t="s">
        <v>255</v>
      </c>
      <c r="G273" s="164">
        <v>16</v>
      </c>
      <c r="H273" s="164"/>
      <c r="I273" s="164" t="s">
        <v>36</v>
      </c>
      <c r="J273" s="173">
        <v>0.26</v>
      </c>
      <c r="K273" s="171">
        <v>90</v>
      </c>
      <c r="L273" s="171">
        <f t="shared" ref="L273" si="136">J273*K273</f>
        <v>23.400000000000002</v>
      </c>
      <c r="M273" s="172">
        <v>65</v>
      </c>
      <c r="N273" s="174">
        <v>0</v>
      </c>
      <c r="O273" s="171">
        <f t="shared" ref="O273" si="137">L273+M273+N273</f>
        <v>88.4</v>
      </c>
      <c r="P273" s="167">
        <f>G273*O273</f>
        <v>1414.4</v>
      </c>
    </row>
    <row r="274" spans="2:16" s="35" customFormat="1" x14ac:dyDescent="0.25">
      <c r="B274" s="36" t="str">
        <f>IF(TRIM(G274)&lt;&gt;"",COUNTA($G$66:G274)&amp;"","")</f>
        <v>147</v>
      </c>
      <c r="C274" s="205"/>
      <c r="D274" s="205"/>
      <c r="E274" s="205"/>
      <c r="F274" s="169" t="s">
        <v>256</v>
      </c>
      <c r="G274" s="164">
        <v>2</v>
      </c>
      <c r="H274" s="164"/>
      <c r="I274" s="164" t="s">
        <v>35</v>
      </c>
      <c r="J274" s="173">
        <v>5.5E-2</v>
      </c>
      <c r="K274" s="171">
        <v>90</v>
      </c>
      <c r="L274" s="171">
        <f t="shared" ref="L274" si="138">J274*K274</f>
        <v>4.95</v>
      </c>
      <c r="M274" s="172">
        <v>95</v>
      </c>
      <c r="N274" s="174">
        <v>0</v>
      </c>
      <c r="O274" s="171">
        <f t="shared" ref="O274" si="139">L274+M274+N274</f>
        <v>99.95</v>
      </c>
      <c r="P274" s="167">
        <f>G274*O274</f>
        <v>199.9</v>
      </c>
    </row>
    <row r="275" spans="2:16" s="35" customFormat="1" ht="30" x14ac:dyDescent="0.25">
      <c r="B275" s="86" t="str">
        <f>IF(TRIM(G275)&lt;&gt;"",COUNTA($G$66:G275)&amp;"","")</f>
        <v/>
      </c>
      <c r="C275" s="83"/>
      <c r="D275" s="87"/>
      <c r="E275" s="81">
        <v>81113</v>
      </c>
      <c r="F275" s="20" t="s">
        <v>57</v>
      </c>
      <c r="G275" s="82"/>
      <c r="H275" s="83"/>
      <c r="I275" s="83"/>
      <c r="J275" s="83"/>
      <c r="K275" s="83"/>
      <c r="L275" s="83"/>
      <c r="M275" s="84"/>
      <c r="N275" s="83"/>
      <c r="O275" s="83"/>
      <c r="P275" s="85"/>
    </row>
    <row r="276" spans="2:16" s="21" customFormat="1" ht="15" x14ac:dyDescent="0.25">
      <c r="B276" s="36" t="str">
        <f>IF(TRIM(G276)&lt;&gt;"",COUNTA($G$66:G276)&amp;"","")</f>
        <v>148</v>
      </c>
      <c r="C276" s="204" t="s">
        <v>349</v>
      </c>
      <c r="D276" s="204"/>
      <c r="E276" s="204"/>
      <c r="F276" s="169" t="s">
        <v>257</v>
      </c>
      <c r="G276" s="164">
        <v>20</v>
      </c>
      <c r="H276" s="164"/>
      <c r="I276" s="164" t="s">
        <v>36</v>
      </c>
      <c r="J276" s="173">
        <v>0.26</v>
      </c>
      <c r="K276" s="171">
        <v>90</v>
      </c>
      <c r="L276" s="171">
        <f t="shared" ref="L276:L277" si="140">J276*K276</f>
        <v>23.400000000000002</v>
      </c>
      <c r="M276" s="172">
        <v>48</v>
      </c>
      <c r="N276" s="174">
        <v>0</v>
      </c>
      <c r="O276" s="171">
        <f t="shared" ref="O276:O277" si="141">L276+M276+N276</f>
        <v>71.400000000000006</v>
      </c>
      <c r="P276" s="167">
        <f>G276*O276</f>
        <v>1428</v>
      </c>
    </row>
    <row r="277" spans="2:16" s="35" customFormat="1" x14ac:dyDescent="0.25">
      <c r="B277" s="36" t="str">
        <f>IF(TRIM(G277)&lt;&gt;"",COUNTA($G$66:G277)&amp;"","")</f>
        <v>149</v>
      </c>
      <c r="C277" s="205"/>
      <c r="D277" s="205"/>
      <c r="E277" s="205"/>
      <c r="F277" s="169" t="s">
        <v>258</v>
      </c>
      <c r="G277" s="164">
        <v>144</v>
      </c>
      <c r="H277" s="164"/>
      <c r="I277" s="164" t="s">
        <v>36</v>
      </c>
      <c r="J277" s="173">
        <v>0.26</v>
      </c>
      <c r="K277" s="171">
        <v>90</v>
      </c>
      <c r="L277" s="171">
        <f t="shared" si="140"/>
        <v>23.400000000000002</v>
      </c>
      <c r="M277" s="172">
        <v>48</v>
      </c>
      <c r="N277" s="174">
        <v>0</v>
      </c>
      <c r="O277" s="171">
        <f t="shared" si="141"/>
        <v>71.400000000000006</v>
      </c>
      <c r="P277" s="167">
        <f>G277*O277</f>
        <v>10281.6</v>
      </c>
    </row>
    <row r="278" spans="2:16" s="35" customFormat="1" ht="15" x14ac:dyDescent="0.25">
      <c r="B278" s="86" t="str">
        <f>IF(TRIM(G278)&lt;&gt;"",COUNTA($G$66:G278)&amp;"","")</f>
        <v/>
      </c>
      <c r="C278" s="83"/>
      <c r="D278" s="87"/>
      <c r="E278" s="81">
        <v>82100</v>
      </c>
      <c r="F278" s="20" t="s">
        <v>58</v>
      </c>
      <c r="G278" s="82"/>
      <c r="H278" s="83"/>
      <c r="I278" s="83"/>
      <c r="J278" s="83"/>
      <c r="K278" s="83"/>
      <c r="L278" s="83"/>
      <c r="M278" s="84"/>
      <c r="N278" s="83"/>
      <c r="O278" s="83"/>
      <c r="P278" s="85"/>
    </row>
    <row r="279" spans="2:16" s="35" customFormat="1" x14ac:dyDescent="0.25">
      <c r="B279" s="36" t="str">
        <f>IF(TRIM(G279)&lt;&gt;"",COUNTA($G$66:G279)&amp;"","")</f>
        <v>150</v>
      </c>
      <c r="C279" s="204" t="s">
        <v>349</v>
      </c>
      <c r="D279" s="204"/>
      <c r="E279" s="204"/>
      <c r="F279" s="169" t="s">
        <v>259</v>
      </c>
      <c r="G279" s="164">
        <v>220</v>
      </c>
      <c r="H279" s="164"/>
      <c r="I279" s="164" t="s">
        <v>36</v>
      </c>
      <c r="J279" s="168">
        <v>0.22</v>
      </c>
      <c r="K279" s="171">
        <v>90</v>
      </c>
      <c r="L279" s="171">
        <f t="shared" ref="L279" si="142">K279*J279</f>
        <v>19.8</v>
      </c>
      <c r="M279" s="172">
        <v>38</v>
      </c>
      <c r="N279" s="170">
        <v>0</v>
      </c>
      <c r="O279" s="171">
        <f t="shared" ref="O279" si="143">N279+M279+L279</f>
        <v>57.8</v>
      </c>
      <c r="P279" s="167">
        <f>O279*G279</f>
        <v>12716</v>
      </c>
    </row>
    <row r="280" spans="2:16" s="35" customFormat="1" x14ac:dyDescent="0.25">
      <c r="B280" s="36" t="str">
        <f>IF(TRIM(G280)&lt;&gt;"",COUNTA($G$66:G280)&amp;"","")</f>
        <v>151</v>
      </c>
      <c r="C280" s="205"/>
      <c r="D280" s="205"/>
      <c r="E280" s="205"/>
      <c r="F280" s="169" t="s">
        <v>260</v>
      </c>
      <c r="G280" s="164">
        <v>117</v>
      </c>
      <c r="H280" s="164"/>
      <c r="I280" s="164" t="s">
        <v>36</v>
      </c>
      <c r="J280" s="168">
        <v>0.22</v>
      </c>
      <c r="K280" s="171">
        <v>90</v>
      </c>
      <c r="L280" s="171">
        <f t="shared" ref="L280:L282" si="144">K280*J280</f>
        <v>19.8</v>
      </c>
      <c r="M280" s="172">
        <v>38</v>
      </c>
      <c r="N280" s="170">
        <v>0</v>
      </c>
      <c r="O280" s="171">
        <f t="shared" ref="O280:O282" si="145">N280+M280+L280</f>
        <v>57.8</v>
      </c>
      <c r="P280" s="167">
        <f>O280*G280</f>
        <v>6762.5999999999995</v>
      </c>
    </row>
    <row r="281" spans="2:16" s="35" customFormat="1" x14ac:dyDescent="0.25">
      <c r="B281" s="36" t="str">
        <f>IF(TRIM(G281)&lt;&gt;"",COUNTA($G$66:G281)&amp;"","")</f>
        <v>152</v>
      </c>
      <c r="C281" s="205"/>
      <c r="D281" s="205"/>
      <c r="E281" s="205"/>
      <c r="F281" s="169" t="s">
        <v>261</v>
      </c>
      <c r="G281" s="164">
        <v>27</v>
      </c>
      <c r="H281" s="164"/>
      <c r="I281" s="164" t="s">
        <v>36</v>
      </c>
      <c r="J281" s="168">
        <v>0.22</v>
      </c>
      <c r="K281" s="171">
        <v>90</v>
      </c>
      <c r="L281" s="171">
        <f t="shared" si="144"/>
        <v>19.8</v>
      </c>
      <c r="M281" s="172">
        <v>38</v>
      </c>
      <c r="N281" s="170">
        <v>0</v>
      </c>
      <c r="O281" s="171">
        <f t="shared" si="145"/>
        <v>57.8</v>
      </c>
      <c r="P281" s="167">
        <f>O281*G281</f>
        <v>1560.6</v>
      </c>
    </row>
    <row r="282" spans="2:16" s="35" customFormat="1" x14ac:dyDescent="0.25">
      <c r="B282" s="36" t="str">
        <f>IF(TRIM(G282)&lt;&gt;"",COUNTA($G$66:G282)&amp;"","")</f>
        <v>153</v>
      </c>
      <c r="C282" s="205"/>
      <c r="D282" s="205"/>
      <c r="E282" s="205"/>
      <c r="F282" s="169" t="s">
        <v>262</v>
      </c>
      <c r="G282" s="164">
        <v>67</v>
      </c>
      <c r="H282" s="164"/>
      <c r="I282" s="164" t="s">
        <v>36</v>
      </c>
      <c r="J282" s="168">
        <v>0.22</v>
      </c>
      <c r="K282" s="171">
        <v>90</v>
      </c>
      <c r="L282" s="171">
        <f t="shared" si="144"/>
        <v>19.8</v>
      </c>
      <c r="M282" s="172">
        <v>38</v>
      </c>
      <c r="N282" s="170">
        <v>0</v>
      </c>
      <c r="O282" s="171">
        <f t="shared" si="145"/>
        <v>57.8</v>
      </c>
      <c r="P282" s="167">
        <f>O282*G282</f>
        <v>3872.6</v>
      </c>
    </row>
    <row r="283" spans="2:16" s="35" customFormat="1" ht="15" x14ac:dyDescent="0.25">
      <c r="B283" s="86" t="str">
        <f>IF(TRIM(G283)&lt;&gt;"",COUNTA($G$66:G283)&amp;"","")</f>
        <v/>
      </c>
      <c r="C283" s="83"/>
      <c r="D283" s="87"/>
      <c r="E283" s="81">
        <v>85113</v>
      </c>
      <c r="F283" s="20" t="s">
        <v>59</v>
      </c>
      <c r="G283" s="82"/>
      <c r="H283" s="83"/>
      <c r="I283" s="83"/>
      <c r="J283" s="83"/>
      <c r="K283" s="83"/>
      <c r="L283" s="83"/>
      <c r="M283" s="84"/>
      <c r="N283" s="83"/>
      <c r="O283" s="83"/>
      <c r="P283" s="85"/>
    </row>
    <row r="284" spans="2:16" s="35" customFormat="1" x14ac:dyDescent="0.25">
      <c r="B284" s="36" t="str">
        <f>IF(TRIM(G284)&lt;&gt;"",COUNTA($G$66:G284)&amp;"","")</f>
        <v>154</v>
      </c>
      <c r="C284" s="204" t="s">
        <v>349</v>
      </c>
      <c r="D284" s="204"/>
      <c r="E284" s="204"/>
      <c r="F284" s="169" t="s">
        <v>263</v>
      </c>
      <c r="G284" s="164">
        <v>6</v>
      </c>
      <c r="H284" s="164"/>
      <c r="I284" s="164" t="s">
        <v>36</v>
      </c>
      <c r="J284" s="173">
        <v>0.21</v>
      </c>
      <c r="K284" s="171">
        <v>90</v>
      </c>
      <c r="L284" s="171">
        <f t="shared" ref="L284" si="146">J284*K284</f>
        <v>18.899999999999999</v>
      </c>
      <c r="M284" s="172">
        <v>75</v>
      </c>
      <c r="N284" s="174">
        <v>0</v>
      </c>
      <c r="O284" s="171">
        <f t="shared" ref="O284" si="147">L284+M284+N284</f>
        <v>93.9</v>
      </c>
      <c r="P284" s="167">
        <f t="shared" ref="P284:P306" si="148">G284*O284</f>
        <v>563.40000000000009</v>
      </c>
    </row>
    <row r="285" spans="2:16" s="35" customFormat="1" x14ac:dyDescent="0.25">
      <c r="B285" s="36" t="str">
        <f>IF(TRIM(G285)&lt;&gt;"",COUNTA($G$66:G285)&amp;"","")</f>
        <v>155</v>
      </c>
      <c r="C285" s="205"/>
      <c r="D285" s="205"/>
      <c r="E285" s="205"/>
      <c r="F285" s="169" t="s">
        <v>264</v>
      </c>
      <c r="G285" s="164">
        <v>41</v>
      </c>
      <c r="H285" s="164"/>
      <c r="I285" s="164" t="s">
        <v>36</v>
      </c>
      <c r="J285" s="173">
        <v>0.21</v>
      </c>
      <c r="K285" s="171">
        <v>90</v>
      </c>
      <c r="L285" s="171">
        <f t="shared" ref="L285:L305" si="149">J285*K285</f>
        <v>18.899999999999999</v>
      </c>
      <c r="M285" s="172">
        <v>75</v>
      </c>
      <c r="N285" s="174">
        <v>0</v>
      </c>
      <c r="O285" s="171">
        <f t="shared" ref="O285:O305" si="150">L285+M285+N285</f>
        <v>93.9</v>
      </c>
      <c r="P285" s="167">
        <f t="shared" si="148"/>
        <v>3849.9</v>
      </c>
    </row>
    <row r="286" spans="2:16" s="35" customFormat="1" x14ac:dyDescent="0.25">
      <c r="B286" s="36" t="str">
        <f>IF(TRIM(G286)&lt;&gt;"",COUNTA($G$66:G286)&amp;"","")</f>
        <v>156</v>
      </c>
      <c r="C286" s="205"/>
      <c r="D286" s="205"/>
      <c r="E286" s="205"/>
      <c r="F286" s="169" t="s">
        <v>265</v>
      </c>
      <c r="G286" s="164">
        <v>88</v>
      </c>
      <c r="H286" s="164"/>
      <c r="I286" s="164" t="s">
        <v>36</v>
      </c>
      <c r="J286" s="173">
        <v>0.21</v>
      </c>
      <c r="K286" s="171">
        <v>90</v>
      </c>
      <c r="L286" s="171">
        <f t="shared" si="149"/>
        <v>18.899999999999999</v>
      </c>
      <c r="M286" s="172">
        <v>75</v>
      </c>
      <c r="N286" s="174">
        <v>0</v>
      </c>
      <c r="O286" s="171">
        <f t="shared" si="150"/>
        <v>93.9</v>
      </c>
      <c r="P286" s="167">
        <f t="shared" si="148"/>
        <v>8263.2000000000007</v>
      </c>
    </row>
    <row r="287" spans="2:16" s="35" customFormat="1" x14ac:dyDescent="0.25">
      <c r="B287" s="36" t="str">
        <f>IF(TRIM(G287)&lt;&gt;"",COUNTA($G$66:G287)&amp;"","")</f>
        <v>157</v>
      </c>
      <c r="C287" s="205"/>
      <c r="D287" s="205"/>
      <c r="E287" s="205"/>
      <c r="F287" s="169" t="s">
        <v>266</v>
      </c>
      <c r="G287" s="164">
        <v>33</v>
      </c>
      <c r="H287" s="164"/>
      <c r="I287" s="164" t="s">
        <v>36</v>
      </c>
      <c r="J287" s="173">
        <v>0.21</v>
      </c>
      <c r="K287" s="171">
        <v>90</v>
      </c>
      <c r="L287" s="171">
        <f t="shared" si="149"/>
        <v>18.899999999999999</v>
      </c>
      <c r="M287" s="172">
        <v>75</v>
      </c>
      <c r="N287" s="174">
        <v>0</v>
      </c>
      <c r="O287" s="171">
        <f t="shared" si="150"/>
        <v>93.9</v>
      </c>
      <c r="P287" s="167">
        <f t="shared" si="148"/>
        <v>3098.7000000000003</v>
      </c>
    </row>
    <row r="288" spans="2:16" s="35" customFormat="1" x14ac:dyDescent="0.25">
      <c r="B288" s="36" t="str">
        <f>IF(TRIM(G288)&lt;&gt;"",COUNTA($G$66:G288)&amp;"","")</f>
        <v>158</v>
      </c>
      <c r="C288" s="205"/>
      <c r="D288" s="205"/>
      <c r="E288" s="205"/>
      <c r="F288" s="169" t="s">
        <v>267</v>
      </c>
      <c r="G288" s="164">
        <v>6</v>
      </c>
      <c r="H288" s="164"/>
      <c r="I288" s="164" t="s">
        <v>36</v>
      </c>
      <c r="J288" s="173">
        <v>0.21</v>
      </c>
      <c r="K288" s="171">
        <v>90</v>
      </c>
      <c r="L288" s="171">
        <f t="shared" si="149"/>
        <v>18.899999999999999</v>
      </c>
      <c r="M288" s="172">
        <v>75</v>
      </c>
      <c r="N288" s="174">
        <v>0</v>
      </c>
      <c r="O288" s="171">
        <f t="shared" si="150"/>
        <v>93.9</v>
      </c>
      <c r="P288" s="167">
        <f t="shared" si="148"/>
        <v>563.40000000000009</v>
      </c>
    </row>
    <row r="289" spans="2:16" s="35" customFormat="1" x14ac:dyDescent="0.25">
      <c r="B289" s="36" t="str">
        <f>IF(TRIM(G289)&lt;&gt;"",COUNTA($G$66:G289)&amp;"","")</f>
        <v>159</v>
      </c>
      <c r="C289" s="205"/>
      <c r="D289" s="205"/>
      <c r="E289" s="205"/>
      <c r="F289" s="169" t="s">
        <v>268</v>
      </c>
      <c r="G289" s="164">
        <v>44</v>
      </c>
      <c r="H289" s="164"/>
      <c r="I289" s="164" t="s">
        <v>36</v>
      </c>
      <c r="J289" s="173">
        <v>0.21</v>
      </c>
      <c r="K289" s="171">
        <v>90</v>
      </c>
      <c r="L289" s="171">
        <f t="shared" si="149"/>
        <v>18.899999999999999</v>
      </c>
      <c r="M289" s="172">
        <v>75</v>
      </c>
      <c r="N289" s="174">
        <v>0</v>
      </c>
      <c r="O289" s="171">
        <f t="shared" si="150"/>
        <v>93.9</v>
      </c>
      <c r="P289" s="167">
        <f t="shared" si="148"/>
        <v>4131.6000000000004</v>
      </c>
    </row>
    <row r="290" spans="2:16" s="35" customFormat="1" x14ac:dyDescent="0.25">
      <c r="B290" s="36" t="str">
        <f>IF(TRIM(G290)&lt;&gt;"",COUNTA($G$66:G290)&amp;"","")</f>
        <v>160</v>
      </c>
      <c r="C290" s="205"/>
      <c r="D290" s="205"/>
      <c r="E290" s="205"/>
      <c r="F290" s="169" t="s">
        <v>269</v>
      </c>
      <c r="G290" s="164">
        <v>12</v>
      </c>
      <c r="H290" s="164"/>
      <c r="I290" s="164" t="s">
        <v>36</v>
      </c>
      <c r="J290" s="173">
        <v>0.21</v>
      </c>
      <c r="K290" s="171">
        <v>90</v>
      </c>
      <c r="L290" s="171">
        <f t="shared" si="149"/>
        <v>18.899999999999999</v>
      </c>
      <c r="M290" s="172">
        <v>75</v>
      </c>
      <c r="N290" s="174">
        <v>0</v>
      </c>
      <c r="O290" s="171">
        <f t="shared" si="150"/>
        <v>93.9</v>
      </c>
      <c r="P290" s="167">
        <f t="shared" si="148"/>
        <v>1126.8000000000002</v>
      </c>
    </row>
    <row r="291" spans="2:16" s="35" customFormat="1" x14ac:dyDescent="0.25">
      <c r="B291" s="36" t="str">
        <f>IF(TRIM(G291)&lt;&gt;"",COUNTA($G$66:G291)&amp;"","")</f>
        <v>161</v>
      </c>
      <c r="C291" s="205"/>
      <c r="D291" s="205"/>
      <c r="E291" s="205"/>
      <c r="F291" s="169" t="s">
        <v>270</v>
      </c>
      <c r="G291" s="164">
        <v>68</v>
      </c>
      <c r="H291" s="164"/>
      <c r="I291" s="164" t="s">
        <v>36</v>
      </c>
      <c r="J291" s="173">
        <v>0.21</v>
      </c>
      <c r="K291" s="171">
        <v>90</v>
      </c>
      <c r="L291" s="171">
        <f t="shared" si="149"/>
        <v>18.899999999999999</v>
      </c>
      <c r="M291" s="172">
        <v>75</v>
      </c>
      <c r="N291" s="174">
        <v>0</v>
      </c>
      <c r="O291" s="171">
        <f t="shared" si="150"/>
        <v>93.9</v>
      </c>
      <c r="P291" s="167">
        <f t="shared" si="148"/>
        <v>6385.2000000000007</v>
      </c>
    </row>
    <row r="292" spans="2:16" s="35" customFormat="1" x14ac:dyDescent="0.25">
      <c r="B292" s="36" t="str">
        <f>IF(TRIM(G292)&lt;&gt;"",COUNTA($G$66:G292)&amp;"","")</f>
        <v>162</v>
      </c>
      <c r="C292" s="205"/>
      <c r="D292" s="205"/>
      <c r="E292" s="205"/>
      <c r="F292" s="169" t="s">
        <v>271</v>
      </c>
      <c r="G292" s="164">
        <v>28</v>
      </c>
      <c r="H292" s="164"/>
      <c r="I292" s="164" t="s">
        <v>36</v>
      </c>
      <c r="J292" s="173">
        <v>0.21</v>
      </c>
      <c r="K292" s="171">
        <v>90</v>
      </c>
      <c r="L292" s="171">
        <f t="shared" si="149"/>
        <v>18.899999999999999</v>
      </c>
      <c r="M292" s="172">
        <v>75</v>
      </c>
      <c r="N292" s="174">
        <v>0</v>
      </c>
      <c r="O292" s="171">
        <f t="shared" si="150"/>
        <v>93.9</v>
      </c>
      <c r="P292" s="167">
        <f t="shared" si="148"/>
        <v>2629.2000000000003</v>
      </c>
    </row>
    <row r="293" spans="2:16" s="35" customFormat="1" x14ac:dyDescent="0.25">
      <c r="B293" s="36" t="str">
        <f>IF(TRIM(G293)&lt;&gt;"",COUNTA($G$66:G293)&amp;"","")</f>
        <v>163</v>
      </c>
      <c r="C293" s="205"/>
      <c r="D293" s="205"/>
      <c r="E293" s="205"/>
      <c r="F293" s="169" t="s">
        <v>272</v>
      </c>
      <c r="G293" s="164">
        <v>20</v>
      </c>
      <c r="H293" s="164"/>
      <c r="I293" s="164" t="s">
        <v>36</v>
      </c>
      <c r="J293" s="173">
        <v>0.21</v>
      </c>
      <c r="K293" s="171">
        <v>90</v>
      </c>
      <c r="L293" s="171">
        <f t="shared" si="149"/>
        <v>18.899999999999999</v>
      </c>
      <c r="M293" s="172">
        <v>75</v>
      </c>
      <c r="N293" s="174">
        <v>0</v>
      </c>
      <c r="O293" s="171">
        <f t="shared" si="150"/>
        <v>93.9</v>
      </c>
      <c r="P293" s="167">
        <f t="shared" si="148"/>
        <v>1878</v>
      </c>
    </row>
    <row r="294" spans="2:16" s="35" customFormat="1" x14ac:dyDescent="0.25">
      <c r="B294" s="36" t="str">
        <f>IF(TRIM(G294)&lt;&gt;"",COUNTA($G$66:G294)&amp;"","")</f>
        <v>164</v>
      </c>
      <c r="C294" s="205"/>
      <c r="D294" s="205"/>
      <c r="E294" s="205"/>
      <c r="F294" s="169" t="s">
        <v>273</v>
      </c>
      <c r="G294" s="164">
        <v>72</v>
      </c>
      <c r="H294" s="164"/>
      <c r="I294" s="164" t="s">
        <v>36</v>
      </c>
      <c r="J294" s="173">
        <v>0.21</v>
      </c>
      <c r="K294" s="171">
        <v>90</v>
      </c>
      <c r="L294" s="171">
        <f t="shared" si="149"/>
        <v>18.899999999999999</v>
      </c>
      <c r="M294" s="172">
        <v>75</v>
      </c>
      <c r="N294" s="174">
        <v>0</v>
      </c>
      <c r="O294" s="171">
        <f t="shared" si="150"/>
        <v>93.9</v>
      </c>
      <c r="P294" s="167">
        <f t="shared" si="148"/>
        <v>6760.8</v>
      </c>
    </row>
    <row r="295" spans="2:16" s="35" customFormat="1" x14ac:dyDescent="0.25">
      <c r="B295" s="36" t="str">
        <f>IF(TRIM(G295)&lt;&gt;"",COUNTA($G$66:G295)&amp;"","")</f>
        <v>165</v>
      </c>
      <c r="C295" s="205"/>
      <c r="D295" s="205"/>
      <c r="E295" s="205"/>
      <c r="F295" s="169" t="s">
        <v>274</v>
      </c>
      <c r="G295" s="164">
        <v>13</v>
      </c>
      <c r="H295" s="164"/>
      <c r="I295" s="164" t="s">
        <v>36</v>
      </c>
      <c r="J295" s="173">
        <v>0.21</v>
      </c>
      <c r="K295" s="171">
        <v>90</v>
      </c>
      <c r="L295" s="171">
        <f t="shared" si="149"/>
        <v>18.899999999999999</v>
      </c>
      <c r="M295" s="172">
        <v>75</v>
      </c>
      <c r="N295" s="174">
        <v>0</v>
      </c>
      <c r="O295" s="171">
        <f t="shared" si="150"/>
        <v>93.9</v>
      </c>
      <c r="P295" s="167">
        <f t="shared" si="148"/>
        <v>1220.7</v>
      </c>
    </row>
    <row r="296" spans="2:16" s="35" customFormat="1" x14ac:dyDescent="0.25">
      <c r="B296" s="36" t="str">
        <f>IF(TRIM(G296)&lt;&gt;"",COUNTA($G$66:G296)&amp;"","")</f>
        <v>166</v>
      </c>
      <c r="C296" s="205"/>
      <c r="D296" s="205"/>
      <c r="E296" s="205"/>
      <c r="F296" s="169" t="s">
        <v>275</v>
      </c>
      <c r="G296" s="164">
        <v>106</v>
      </c>
      <c r="H296" s="164"/>
      <c r="I296" s="164" t="s">
        <v>36</v>
      </c>
      <c r="J296" s="173">
        <v>0.21</v>
      </c>
      <c r="K296" s="171">
        <v>90</v>
      </c>
      <c r="L296" s="171">
        <f t="shared" si="149"/>
        <v>18.899999999999999</v>
      </c>
      <c r="M296" s="172">
        <v>75</v>
      </c>
      <c r="N296" s="174">
        <v>0</v>
      </c>
      <c r="O296" s="171">
        <f t="shared" si="150"/>
        <v>93.9</v>
      </c>
      <c r="P296" s="167">
        <f t="shared" si="148"/>
        <v>9953.4000000000015</v>
      </c>
    </row>
    <row r="297" spans="2:16" s="35" customFormat="1" x14ac:dyDescent="0.25">
      <c r="B297" s="36" t="str">
        <f>IF(TRIM(G297)&lt;&gt;"",COUNTA($G$66:G297)&amp;"","")</f>
        <v>167</v>
      </c>
      <c r="C297" s="205"/>
      <c r="D297" s="205"/>
      <c r="E297" s="205"/>
      <c r="F297" s="169" t="s">
        <v>276</v>
      </c>
      <c r="G297" s="164">
        <v>182</v>
      </c>
      <c r="H297" s="164"/>
      <c r="I297" s="164" t="s">
        <v>36</v>
      </c>
      <c r="J297" s="173">
        <v>0.21</v>
      </c>
      <c r="K297" s="171">
        <v>90</v>
      </c>
      <c r="L297" s="171">
        <f t="shared" si="149"/>
        <v>18.899999999999999</v>
      </c>
      <c r="M297" s="172">
        <v>75</v>
      </c>
      <c r="N297" s="174">
        <v>0</v>
      </c>
      <c r="O297" s="171">
        <f t="shared" si="150"/>
        <v>93.9</v>
      </c>
      <c r="P297" s="167">
        <f t="shared" si="148"/>
        <v>17089.8</v>
      </c>
    </row>
    <row r="298" spans="2:16" s="35" customFormat="1" x14ac:dyDescent="0.25">
      <c r="B298" s="36" t="str">
        <f>IF(TRIM(G298)&lt;&gt;"",COUNTA($G$66:G298)&amp;"","")</f>
        <v>168</v>
      </c>
      <c r="C298" s="205"/>
      <c r="D298" s="205"/>
      <c r="E298" s="205"/>
      <c r="F298" s="169" t="s">
        <v>277</v>
      </c>
      <c r="G298" s="164">
        <v>23</v>
      </c>
      <c r="H298" s="164"/>
      <c r="I298" s="164" t="s">
        <v>36</v>
      </c>
      <c r="J298" s="173">
        <v>0.21</v>
      </c>
      <c r="K298" s="171">
        <v>90</v>
      </c>
      <c r="L298" s="171">
        <f t="shared" si="149"/>
        <v>18.899999999999999</v>
      </c>
      <c r="M298" s="172">
        <v>75</v>
      </c>
      <c r="N298" s="174">
        <v>0</v>
      </c>
      <c r="O298" s="171">
        <f t="shared" si="150"/>
        <v>93.9</v>
      </c>
      <c r="P298" s="167">
        <f t="shared" si="148"/>
        <v>2159.7000000000003</v>
      </c>
    </row>
    <row r="299" spans="2:16" s="35" customFormat="1" x14ac:dyDescent="0.25">
      <c r="B299" s="36" t="str">
        <f>IF(TRIM(G299)&lt;&gt;"",COUNTA($G$66:G299)&amp;"","")</f>
        <v>169</v>
      </c>
      <c r="C299" s="205"/>
      <c r="D299" s="205"/>
      <c r="E299" s="205"/>
      <c r="F299" s="169" t="s">
        <v>278</v>
      </c>
      <c r="G299" s="164">
        <v>50</v>
      </c>
      <c r="H299" s="164"/>
      <c r="I299" s="164" t="s">
        <v>36</v>
      </c>
      <c r="J299" s="173">
        <v>0.21</v>
      </c>
      <c r="K299" s="171">
        <v>90</v>
      </c>
      <c r="L299" s="171">
        <f t="shared" si="149"/>
        <v>18.899999999999999</v>
      </c>
      <c r="M299" s="172">
        <v>75</v>
      </c>
      <c r="N299" s="174">
        <v>0</v>
      </c>
      <c r="O299" s="171">
        <f t="shared" si="150"/>
        <v>93.9</v>
      </c>
      <c r="P299" s="167">
        <f t="shared" si="148"/>
        <v>4695</v>
      </c>
    </row>
    <row r="300" spans="2:16" s="35" customFormat="1" x14ac:dyDescent="0.25">
      <c r="B300" s="36" t="str">
        <f>IF(TRIM(G300)&lt;&gt;"",COUNTA($G$66:G300)&amp;"","")</f>
        <v>170</v>
      </c>
      <c r="C300" s="205"/>
      <c r="D300" s="205"/>
      <c r="E300" s="205"/>
      <c r="F300" s="169" t="s">
        <v>279</v>
      </c>
      <c r="G300" s="164">
        <v>17</v>
      </c>
      <c r="H300" s="164"/>
      <c r="I300" s="164" t="s">
        <v>36</v>
      </c>
      <c r="J300" s="173">
        <v>0.21</v>
      </c>
      <c r="K300" s="171">
        <v>90</v>
      </c>
      <c r="L300" s="171">
        <f t="shared" si="149"/>
        <v>18.899999999999999</v>
      </c>
      <c r="M300" s="172">
        <v>75</v>
      </c>
      <c r="N300" s="174">
        <v>0</v>
      </c>
      <c r="O300" s="171">
        <f t="shared" si="150"/>
        <v>93.9</v>
      </c>
      <c r="P300" s="167">
        <f t="shared" si="148"/>
        <v>1596.3000000000002</v>
      </c>
    </row>
    <row r="301" spans="2:16" s="35" customFormat="1" x14ac:dyDescent="0.25">
      <c r="B301" s="36" t="str">
        <f>IF(TRIM(G301)&lt;&gt;"",COUNTA($G$66:G301)&amp;"","")</f>
        <v>171</v>
      </c>
      <c r="C301" s="205"/>
      <c r="D301" s="205"/>
      <c r="E301" s="205"/>
      <c r="F301" s="169" t="s">
        <v>268</v>
      </c>
      <c r="G301" s="164">
        <v>44</v>
      </c>
      <c r="H301" s="164"/>
      <c r="I301" s="164" t="s">
        <v>36</v>
      </c>
      <c r="J301" s="173">
        <v>0.21</v>
      </c>
      <c r="K301" s="171">
        <v>90</v>
      </c>
      <c r="L301" s="171">
        <f t="shared" si="149"/>
        <v>18.899999999999999</v>
      </c>
      <c r="M301" s="172">
        <v>75</v>
      </c>
      <c r="N301" s="174">
        <v>0</v>
      </c>
      <c r="O301" s="171">
        <f t="shared" si="150"/>
        <v>93.9</v>
      </c>
      <c r="P301" s="167">
        <f t="shared" si="148"/>
        <v>4131.6000000000004</v>
      </c>
    </row>
    <row r="302" spans="2:16" s="35" customFormat="1" x14ac:dyDescent="0.25">
      <c r="B302" s="36" t="str">
        <f>IF(TRIM(G302)&lt;&gt;"",COUNTA($G$66:G302)&amp;"","")</f>
        <v>172</v>
      </c>
      <c r="C302" s="205"/>
      <c r="D302" s="205"/>
      <c r="E302" s="205"/>
      <c r="F302" s="169" t="s">
        <v>280</v>
      </c>
      <c r="G302" s="164">
        <v>39</v>
      </c>
      <c r="H302" s="164"/>
      <c r="I302" s="164" t="s">
        <v>36</v>
      </c>
      <c r="J302" s="173">
        <v>0.21</v>
      </c>
      <c r="K302" s="171">
        <v>90</v>
      </c>
      <c r="L302" s="171">
        <f t="shared" si="149"/>
        <v>18.899999999999999</v>
      </c>
      <c r="M302" s="172">
        <v>75</v>
      </c>
      <c r="N302" s="174">
        <v>0</v>
      </c>
      <c r="O302" s="171">
        <f t="shared" si="150"/>
        <v>93.9</v>
      </c>
      <c r="P302" s="167">
        <f t="shared" si="148"/>
        <v>3662.1000000000004</v>
      </c>
    </row>
    <row r="303" spans="2:16" s="35" customFormat="1" x14ac:dyDescent="0.25">
      <c r="B303" s="36" t="str">
        <f>IF(TRIM(G303)&lt;&gt;"",COUNTA($G$66:G303)&amp;"","")</f>
        <v>173</v>
      </c>
      <c r="C303" s="205"/>
      <c r="D303" s="205"/>
      <c r="E303" s="205"/>
      <c r="F303" s="169" t="s">
        <v>281</v>
      </c>
      <c r="G303" s="164">
        <v>19</v>
      </c>
      <c r="H303" s="164"/>
      <c r="I303" s="164" t="s">
        <v>36</v>
      </c>
      <c r="J303" s="173">
        <v>0.21</v>
      </c>
      <c r="K303" s="171">
        <v>90</v>
      </c>
      <c r="L303" s="171">
        <f t="shared" si="149"/>
        <v>18.899999999999999</v>
      </c>
      <c r="M303" s="172">
        <v>75</v>
      </c>
      <c r="N303" s="174">
        <v>0</v>
      </c>
      <c r="O303" s="171">
        <f t="shared" si="150"/>
        <v>93.9</v>
      </c>
      <c r="P303" s="167">
        <f t="shared" si="148"/>
        <v>1784.1000000000001</v>
      </c>
    </row>
    <row r="304" spans="2:16" s="35" customFormat="1" x14ac:dyDescent="0.25">
      <c r="B304" s="36" t="str">
        <f>IF(TRIM(G304)&lt;&gt;"",COUNTA($G$66:G304)&amp;"","")</f>
        <v>174</v>
      </c>
      <c r="C304" s="205"/>
      <c r="D304" s="205"/>
      <c r="E304" s="205"/>
      <c r="F304" s="169" t="s">
        <v>282</v>
      </c>
      <c r="G304" s="164">
        <v>23</v>
      </c>
      <c r="H304" s="164"/>
      <c r="I304" s="164" t="s">
        <v>36</v>
      </c>
      <c r="J304" s="173">
        <v>0.21</v>
      </c>
      <c r="K304" s="171">
        <v>90</v>
      </c>
      <c r="L304" s="171">
        <f t="shared" si="149"/>
        <v>18.899999999999999</v>
      </c>
      <c r="M304" s="172">
        <v>75</v>
      </c>
      <c r="N304" s="174">
        <v>0</v>
      </c>
      <c r="O304" s="171">
        <f t="shared" si="150"/>
        <v>93.9</v>
      </c>
      <c r="P304" s="167">
        <f t="shared" si="148"/>
        <v>2159.7000000000003</v>
      </c>
    </row>
    <row r="305" spans="2:16" s="35" customFormat="1" x14ac:dyDescent="0.25">
      <c r="B305" s="36" t="str">
        <f>IF(TRIM(G305)&lt;&gt;"",COUNTA($G$66:G305)&amp;"","")</f>
        <v>175</v>
      </c>
      <c r="C305" s="205"/>
      <c r="D305" s="205"/>
      <c r="E305" s="205"/>
      <c r="F305" s="169" t="s">
        <v>283</v>
      </c>
      <c r="G305" s="164">
        <v>35</v>
      </c>
      <c r="H305" s="164"/>
      <c r="I305" s="164" t="s">
        <v>36</v>
      </c>
      <c r="J305" s="173">
        <v>0.21</v>
      </c>
      <c r="K305" s="171">
        <v>90</v>
      </c>
      <c r="L305" s="171">
        <f t="shared" si="149"/>
        <v>18.899999999999999</v>
      </c>
      <c r="M305" s="172">
        <v>75</v>
      </c>
      <c r="N305" s="174">
        <v>0</v>
      </c>
      <c r="O305" s="171">
        <f t="shared" si="150"/>
        <v>93.9</v>
      </c>
      <c r="P305" s="167">
        <f t="shared" si="148"/>
        <v>3286.5</v>
      </c>
    </row>
    <row r="306" spans="2:16" s="35" customFormat="1" x14ac:dyDescent="0.25">
      <c r="B306" s="36" t="str">
        <f>IF(TRIM(G306)&lt;&gt;"",COUNTA($G$66:G306)&amp;"","")</f>
        <v>176</v>
      </c>
      <c r="C306" s="160"/>
      <c r="D306" s="160"/>
      <c r="E306" s="160"/>
      <c r="F306" s="166" t="s">
        <v>285</v>
      </c>
      <c r="G306" s="3">
        <v>969</v>
      </c>
      <c r="H306" s="3"/>
      <c r="I306" s="3" t="s">
        <v>36</v>
      </c>
      <c r="J306" s="173">
        <v>0.19500000000000001</v>
      </c>
      <c r="K306" s="171">
        <v>90</v>
      </c>
      <c r="L306" s="171">
        <f t="shared" ref="L306" si="151">J306*K306</f>
        <v>17.55</v>
      </c>
      <c r="M306" s="172">
        <v>4.5</v>
      </c>
      <c r="N306" s="174">
        <v>0</v>
      </c>
      <c r="O306" s="171">
        <f t="shared" ref="O306" si="152">L306+M306+N306</f>
        <v>22.05</v>
      </c>
      <c r="P306" s="167">
        <f t="shared" si="148"/>
        <v>21366.45</v>
      </c>
    </row>
    <row r="307" spans="2:16" s="35" customFormat="1" ht="15.75" thickBot="1" x14ac:dyDescent="0.3">
      <c r="B307" s="36" t="str">
        <f>IF(TRIM(G307)&lt;&gt;"",COUNTA($G$66:G307)&amp;"","")</f>
        <v/>
      </c>
      <c r="C307" s="163"/>
      <c r="D307" s="163"/>
      <c r="E307" s="163"/>
      <c r="F307" s="15" t="s">
        <v>8</v>
      </c>
      <c r="G307" s="32"/>
      <c r="H307" s="23"/>
      <c r="I307" s="23"/>
      <c r="J307" s="34"/>
      <c r="K307" s="34"/>
      <c r="L307" s="17"/>
      <c r="M307" s="64"/>
      <c r="N307" s="34"/>
      <c r="O307" s="17"/>
      <c r="P307" s="42">
        <f>SUM(P271:P306)</f>
        <v>159376.85000000003</v>
      </c>
    </row>
    <row r="308" spans="2:16" s="35" customFormat="1" x14ac:dyDescent="0.25">
      <c r="B308" s="36" t="str">
        <f>IF(TRIM(G308)&lt;&gt;"",COUNTA($G$66:G308)&amp;"","")</f>
        <v/>
      </c>
      <c r="C308" s="163"/>
      <c r="D308" s="163"/>
      <c r="E308" s="163"/>
      <c r="F308" s="169"/>
      <c r="G308" s="105"/>
      <c r="H308" s="106"/>
      <c r="I308" s="106"/>
      <c r="J308" s="107"/>
      <c r="K308" s="107"/>
      <c r="L308" s="114"/>
      <c r="M308" s="123"/>
      <c r="N308" s="107"/>
      <c r="O308" s="114"/>
      <c r="P308" s="124"/>
    </row>
    <row r="309" spans="2:16" s="35" customFormat="1" x14ac:dyDescent="0.25">
      <c r="B309" s="36" t="str">
        <f>IF(TRIM(G309)&lt;&gt;"",COUNTA($G$66:G309)&amp;"","")</f>
        <v/>
      </c>
      <c r="C309" s="163"/>
      <c r="D309" s="163"/>
      <c r="E309" s="163"/>
      <c r="F309" s="169"/>
      <c r="G309" s="27"/>
      <c r="H309" s="164"/>
      <c r="I309" s="164"/>
      <c r="J309" s="4"/>
      <c r="K309" s="4"/>
      <c r="L309" s="99"/>
      <c r="M309" s="101"/>
      <c r="N309" s="4"/>
      <c r="O309" s="99"/>
      <c r="P309" s="102"/>
    </row>
    <row r="310" spans="2:16" s="35" customFormat="1" ht="15" x14ac:dyDescent="0.25">
      <c r="B310" s="86" t="str">
        <f>IF(TRIM(G310)&lt;&gt;"",COUNTA($G$66:G310)&amp;"","")</f>
        <v/>
      </c>
      <c r="C310" s="83"/>
      <c r="D310" s="83"/>
      <c r="E310" s="81">
        <v>90000</v>
      </c>
      <c r="F310" s="2" t="s">
        <v>45</v>
      </c>
      <c r="G310" s="82"/>
      <c r="H310" s="83"/>
      <c r="I310" s="83"/>
      <c r="J310" s="83"/>
      <c r="K310" s="83"/>
      <c r="L310" s="83"/>
      <c r="M310" s="84"/>
      <c r="N310" s="83"/>
      <c r="O310" s="83"/>
      <c r="P310" s="85"/>
    </row>
    <row r="311" spans="2:16" s="35" customFormat="1" ht="28.5" x14ac:dyDescent="0.25">
      <c r="B311" s="36" t="str">
        <f>IF(TRIM(G311)&lt;&gt;"",COUNTA($G$66:G311)&amp;"","")</f>
        <v>177</v>
      </c>
      <c r="C311" s="204" t="s">
        <v>347</v>
      </c>
      <c r="D311" s="204"/>
      <c r="E311" s="204"/>
      <c r="F311" s="169" t="s">
        <v>286</v>
      </c>
      <c r="G311" s="164">
        <v>1928</v>
      </c>
      <c r="H311" s="164"/>
      <c r="I311" s="164" t="s">
        <v>36</v>
      </c>
      <c r="J311" s="168">
        <v>0.04</v>
      </c>
      <c r="K311" s="170">
        <v>92</v>
      </c>
      <c r="L311" s="165">
        <f t="shared" ref="L311:L316" si="153">K311*J311</f>
        <v>3.68</v>
      </c>
      <c r="M311" s="172">
        <v>6.65</v>
      </c>
      <c r="N311" s="171">
        <v>0</v>
      </c>
      <c r="O311" s="165">
        <f t="shared" ref="O311:O316" si="154">N311+M311+L311</f>
        <v>10.33</v>
      </c>
      <c r="P311" s="167">
        <f t="shared" ref="P311:P317" si="155">O311*G311</f>
        <v>19916.240000000002</v>
      </c>
    </row>
    <row r="312" spans="2:16" s="35" customFormat="1" ht="28.5" x14ac:dyDescent="0.25">
      <c r="B312" s="38" t="str">
        <f>IF(TRIM(G312)&lt;&gt;"",COUNTA($G$66:G312)&amp;"","")</f>
        <v>178</v>
      </c>
      <c r="C312" s="205"/>
      <c r="D312" s="205"/>
      <c r="E312" s="205"/>
      <c r="F312" s="169" t="s">
        <v>287</v>
      </c>
      <c r="G312" s="164">
        <v>1135</v>
      </c>
      <c r="H312" s="164"/>
      <c r="I312" s="164" t="s">
        <v>36</v>
      </c>
      <c r="J312" s="175">
        <v>4.3999999999999997E-2</v>
      </c>
      <c r="K312" s="170">
        <v>92</v>
      </c>
      <c r="L312" s="165">
        <f t="shared" si="153"/>
        <v>4.048</v>
      </c>
      <c r="M312" s="172">
        <v>9.65</v>
      </c>
      <c r="N312" s="171">
        <v>0</v>
      </c>
      <c r="O312" s="165">
        <f t="shared" si="154"/>
        <v>13.698</v>
      </c>
      <c r="P312" s="167">
        <f t="shared" si="155"/>
        <v>15547.23</v>
      </c>
    </row>
    <row r="313" spans="2:16" s="35" customFormat="1" x14ac:dyDescent="0.25">
      <c r="B313" s="38" t="str">
        <f>IF(TRIM(G313)&lt;&gt;"",COUNTA($G$66:G313)&amp;"","")</f>
        <v>179</v>
      </c>
      <c r="C313" s="205"/>
      <c r="D313" s="205"/>
      <c r="E313" s="205"/>
      <c r="F313" s="169" t="s">
        <v>244</v>
      </c>
      <c r="G313" s="164">
        <v>520</v>
      </c>
      <c r="H313" s="164"/>
      <c r="I313" s="164" t="s">
        <v>37</v>
      </c>
      <c r="J313" s="175">
        <v>0.125</v>
      </c>
      <c r="K313" s="170">
        <v>92</v>
      </c>
      <c r="L313" s="165">
        <f t="shared" ref="L313" si="156">K313*J313</f>
        <v>11.5</v>
      </c>
      <c r="M313" s="172">
        <v>15.65</v>
      </c>
      <c r="N313" s="171">
        <v>0</v>
      </c>
      <c r="O313" s="165">
        <f t="shared" ref="O313" si="157">N313+M313+L313</f>
        <v>27.15</v>
      </c>
      <c r="P313" s="167">
        <f t="shared" si="155"/>
        <v>14118</v>
      </c>
    </row>
    <row r="314" spans="2:16" s="35" customFormat="1" x14ac:dyDescent="0.25">
      <c r="B314" s="38" t="str">
        <f>IF(TRIM(G314)&lt;&gt;"",COUNTA($G$66:G314)&amp;"","")</f>
        <v>180</v>
      </c>
      <c r="C314" s="205"/>
      <c r="D314" s="205"/>
      <c r="E314" s="205"/>
      <c r="F314" s="169" t="s">
        <v>245</v>
      </c>
      <c r="G314" s="164">
        <v>25</v>
      </c>
      <c r="H314" s="164"/>
      <c r="I314" s="164" t="s">
        <v>37</v>
      </c>
      <c r="J314" s="175">
        <v>0.125</v>
      </c>
      <c r="K314" s="170">
        <v>92</v>
      </c>
      <c r="L314" s="165">
        <f t="shared" ref="L314:L315" si="158">K314*J314</f>
        <v>11.5</v>
      </c>
      <c r="M314" s="172">
        <v>13.25</v>
      </c>
      <c r="N314" s="171">
        <v>0</v>
      </c>
      <c r="O314" s="165">
        <f t="shared" ref="O314:O315" si="159">N314+M314+L314</f>
        <v>24.75</v>
      </c>
      <c r="P314" s="167">
        <f t="shared" si="155"/>
        <v>618.75</v>
      </c>
    </row>
    <row r="315" spans="2:16" s="35" customFormat="1" x14ac:dyDescent="0.25">
      <c r="B315" s="38" t="str">
        <f>IF(TRIM(G315)&lt;&gt;"",COUNTA($G$66:G315)&amp;"","")</f>
        <v>181</v>
      </c>
      <c r="C315" s="205"/>
      <c r="D315" s="205"/>
      <c r="E315" s="205"/>
      <c r="F315" s="169" t="s">
        <v>212</v>
      </c>
      <c r="G315" s="164">
        <v>150</v>
      </c>
      <c r="H315" s="164"/>
      <c r="I315" s="164" t="s">
        <v>36</v>
      </c>
      <c r="J315" s="173">
        <v>2.8000000000000001E-2</v>
      </c>
      <c r="K315" s="170">
        <v>92</v>
      </c>
      <c r="L315" s="165">
        <f t="shared" si="158"/>
        <v>2.5760000000000001</v>
      </c>
      <c r="M315" s="172">
        <v>13.65</v>
      </c>
      <c r="N315" s="174">
        <v>0.5</v>
      </c>
      <c r="O315" s="165">
        <f t="shared" si="159"/>
        <v>16.725999999999999</v>
      </c>
      <c r="P315" s="167">
        <f t="shared" si="155"/>
        <v>2508.8999999999996</v>
      </c>
    </row>
    <row r="316" spans="2:16" s="35" customFormat="1" x14ac:dyDescent="0.25">
      <c r="B316" s="38" t="str">
        <f>IF(TRIM(G316)&lt;&gt;"",COUNTA($G$66:G316)&amp;"","")</f>
        <v>182</v>
      </c>
      <c r="C316" s="205"/>
      <c r="D316" s="205"/>
      <c r="E316" s="205"/>
      <c r="F316" s="169" t="s">
        <v>213</v>
      </c>
      <c r="G316" s="164">
        <v>102</v>
      </c>
      <c r="H316" s="164"/>
      <c r="I316" s="164" t="s">
        <v>36</v>
      </c>
      <c r="J316" s="175">
        <v>5.3999999999999999E-2</v>
      </c>
      <c r="K316" s="170">
        <v>92</v>
      </c>
      <c r="L316" s="165">
        <f t="shared" si="153"/>
        <v>4.968</v>
      </c>
      <c r="M316" s="172">
        <v>14</v>
      </c>
      <c r="N316" s="171">
        <v>0</v>
      </c>
      <c r="O316" s="165">
        <f t="shared" si="154"/>
        <v>18.968</v>
      </c>
      <c r="P316" s="167">
        <f t="shared" si="155"/>
        <v>1934.7360000000001</v>
      </c>
    </row>
    <row r="317" spans="2:16" s="35" customFormat="1" x14ac:dyDescent="0.25">
      <c r="B317" s="38" t="str">
        <f>IF(TRIM(G317)&lt;&gt;"",COUNTA($G$66:G317)&amp;"","")</f>
        <v>183</v>
      </c>
      <c r="C317" s="205"/>
      <c r="D317" s="205"/>
      <c r="E317" s="205"/>
      <c r="F317" s="169" t="s">
        <v>288</v>
      </c>
      <c r="G317" s="164">
        <v>920</v>
      </c>
      <c r="H317" s="164"/>
      <c r="I317" s="164" t="s">
        <v>36</v>
      </c>
      <c r="J317" s="168">
        <v>1.2999999999999999E-2</v>
      </c>
      <c r="K317" s="170">
        <v>92</v>
      </c>
      <c r="L317" s="171">
        <f t="shared" ref="L317" si="160">K317*J317</f>
        <v>1.196</v>
      </c>
      <c r="M317" s="172">
        <v>3.25</v>
      </c>
      <c r="N317" s="170">
        <v>0</v>
      </c>
      <c r="O317" s="165">
        <f t="shared" ref="O317" si="161">N317+M317+L317</f>
        <v>4.4459999999999997</v>
      </c>
      <c r="P317" s="167">
        <f t="shared" si="155"/>
        <v>4090.3199999999997</v>
      </c>
    </row>
    <row r="318" spans="2:16" s="35" customFormat="1" ht="15" x14ac:dyDescent="0.25">
      <c r="B318" s="86" t="str">
        <f>IF(TRIM(G318)&lt;&gt;"",COUNTA($G$66:G318)&amp;"","")</f>
        <v/>
      </c>
      <c r="C318" s="83"/>
      <c r="D318" s="87"/>
      <c r="E318" s="81">
        <v>92600</v>
      </c>
      <c r="F318" s="20" t="s">
        <v>46</v>
      </c>
      <c r="G318" s="82"/>
      <c r="H318" s="83"/>
      <c r="I318" s="83"/>
      <c r="J318" s="83"/>
      <c r="K318" s="83"/>
      <c r="L318" s="83"/>
      <c r="M318" s="84"/>
      <c r="N318" s="83"/>
      <c r="O318" s="83"/>
      <c r="P318" s="85"/>
    </row>
    <row r="319" spans="2:16" s="35" customFormat="1" ht="15" customHeight="1" x14ac:dyDescent="0.25">
      <c r="B319" s="36" t="str">
        <f>IF(TRIM(G319)&lt;&gt;"",COUNTA($G$66:G319)&amp;"","")</f>
        <v/>
      </c>
      <c r="C319" s="225" t="s">
        <v>349</v>
      </c>
      <c r="D319" s="225"/>
      <c r="E319" s="225"/>
      <c r="F319" s="90" t="s">
        <v>65</v>
      </c>
      <c r="G319" s="27"/>
      <c r="H319" s="164"/>
      <c r="I319" s="164"/>
      <c r="J319" s="4"/>
      <c r="K319" s="99"/>
      <c r="L319" s="63"/>
      <c r="M319" s="63"/>
      <c r="N319" s="4"/>
      <c r="O319" s="99"/>
      <c r="P319" s="167"/>
    </row>
    <row r="320" spans="2:16" s="35" customFormat="1" x14ac:dyDescent="0.25">
      <c r="B320" s="36" t="str">
        <f>IF(TRIM(G320)&lt;&gt;"",COUNTA($G$66:G320)&amp;"","")</f>
        <v>184</v>
      </c>
      <c r="C320" s="226"/>
      <c r="D320" s="226"/>
      <c r="E320" s="226"/>
      <c r="F320" s="169" t="s">
        <v>66</v>
      </c>
      <c r="G320" s="164">
        <v>4997</v>
      </c>
      <c r="H320" s="164"/>
      <c r="I320" s="164" t="s">
        <v>36</v>
      </c>
      <c r="J320" s="175">
        <v>2.8000000000000001E-2</v>
      </c>
      <c r="K320" s="170">
        <v>92</v>
      </c>
      <c r="L320" s="171">
        <f t="shared" ref="L320" si="162">K320*J320</f>
        <v>2.5760000000000001</v>
      </c>
      <c r="M320" s="176">
        <v>1.2</v>
      </c>
      <c r="N320" s="170">
        <v>0</v>
      </c>
      <c r="O320" s="171">
        <f t="shared" ref="O320" si="163">N320+M320+L320</f>
        <v>3.7759999999999998</v>
      </c>
      <c r="P320" s="167">
        <f>O320*G320</f>
        <v>18868.671999999999</v>
      </c>
    </row>
    <row r="321" spans="2:16" s="35" customFormat="1" ht="15" x14ac:dyDescent="0.25">
      <c r="B321" s="86" t="str">
        <f>IF(TRIM(G321)&lt;&gt;"",COUNTA($G$45:G321)&amp;"","")</f>
        <v/>
      </c>
      <c r="C321" s="83"/>
      <c r="D321" s="87"/>
      <c r="E321" s="81">
        <v>92600</v>
      </c>
      <c r="F321" s="20" t="s">
        <v>46</v>
      </c>
      <c r="G321" s="82"/>
      <c r="H321" s="83"/>
      <c r="I321" s="83"/>
      <c r="J321" s="83"/>
      <c r="K321" s="83"/>
      <c r="L321" s="83"/>
      <c r="M321" s="84"/>
      <c r="N321" s="83"/>
      <c r="O321" s="83"/>
      <c r="P321" s="85"/>
    </row>
    <row r="322" spans="2:16" s="35" customFormat="1" ht="15" x14ac:dyDescent="0.25">
      <c r="B322" s="36" t="str">
        <f>IF(TRIM(G322)&lt;&gt;"",COUNTA($G$45:G322)&amp;"","")</f>
        <v/>
      </c>
      <c r="C322" s="204" t="s">
        <v>349</v>
      </c>
      <c r="D322" s="71"/>
      <c r="E322" s="71"/>
      <c r="F322" s="103" t="s">
        <v>420</v>
      </c>
      <c r="G322" s="27"/>
      <c r="H322" s="164"/>
      <c r="I322" s="164"/>
      <c r="J322" s="4"/>
      <c r="K322" s="4"/>
      <c r="L322" s="99"/>
      <c r="M322" s="63"/>
      <c r="N322" s="4"/>
      <c r="O322" s="99"/>
      <c r="P322" s="167"/>
    </row>
    <row r="323" spans="2:16" s="35" customFormat="1" x14ac:dyDescent="0.25">
      <c r="B323" s="36" t="str">
        <f>IF(TRIM(G323)&lt;&gt;"",COUNTA($G$45:G323)&amp;"","")</f>
        <v>186</v>
      </c>
      <c r="C323" s="205"/>
      <c r="D323" s="195"/>
      <c r="E323" s="195"/>
      <c r="F323" s="169" t="s">
        <v>454</v>
      </c>
      <c r="G323" s="27">
        <v>1890</v>
      </c>
      <c r="H323" s="164"/>
      <c r="I323" s="164" t="s">
        <v>36</v>
      </c>
      <c r="J323" s="175">
        <v>1.2999999999999999E-2</v>
      </c>
      <c r="K323" s="170">
        <v>92</v>
      </c>
      <c r="L323" s="171">
        <f t="shared" ref="L323" si="164">K323*J323</f>
        <v>1.196</v>
      </c>
      <c r="M323" s="176">
        <v>1.2</v>
      </c>
      <c r="N323" s="170">
        <v>0</v>
      </c>
      <c r="O323" s="171">
        <f t="shared" ref="O323" si="165">N323+M323+L323</f>
        <v>2.3959999999999999</v>
      </c>
      <c r="P323" s="167">
        <f t="shared" ref="P323" si="166">O323*G323</f>
        <v>4528.4399999999996</v>
      </c>
    </row>
    <row r="324" spans="2:16" s="35" customFormat="1" ht="15" x14ac:dyDescent="0.25">
      <c r="B324" s="36" t="str">
        <f>IF(TRIM(G324)&lt;&gt;"",COUNTA($G$45:G324)&amp;"","")</f>
        <v/>
      </c>
      <c r="C324" s="204" t="s">
        <v>349</v>
      </c>
      <c r="D324" s="71"/>
      <c r="E324" s="71"/>
      <c r="F324" s="103" t="s">
        <v>423</v>
      </c>
      <c r="G324" s="27"/>
      <c r="H324" s="164"/>
      <c r="I324" s="164"/>
      <c r="J324" s="4"/>
      <c r="K324" s="4"/>
      <c r="L324" s="99"/>
      <c r="M324" s="63"/>
      <c r="N324" s="4"/>
      <c r="O324" s="99"/>
      <c r="P324" s="167"/>
    </row>
    <row r="325" spans="2:16" s="35" customFormat="1" x14ac:dyDescent="0.25">
      <c r="B325" s="36" t="str">
        <f>IF(TRIM(G325)&lt;&gt;"",COUNTA($G$45:G325)&amp;"","")</f>
        <v>187</v>
      </c>
      <c r="C325" s="205"/>
      <c r="D325" s="195"/>
      <c r="E325" s="195"/>
      <c r="F325" s="169" t="s">
        <v>455</v>
      </c>
      <c r="G325" s="27">
        <v>3225</v>
      </c>
      <c r="H325" s="164"/>
      <c r="I325" s="164" t="s">
        <v>36</v>
      </c>
      <c r="J325" s="175">
        <v>1.2999999999999999E-2</v>
      </c>
      <c r="K325" s="170">
        <v>92</v>
      </c>
      <c r="L325" s="171">
        <f t="shared" ref="L325" si="167">K325*J325</f>
        <v>1.196</v>
      </c>
      <c r="M325" s="176">
        <v>1.2</v>
      </c>
      <c r="N325" s="170">
        <v>0</v>
      </c>
      <c r="O325" s="171">
        <f t="shared" ref="O325" si="168">N325+M325+L325</f>
        <v>2.3959999999999999</v>
      </c>
      <c r="P325" s="167">
        <f t="shared" ref="P325" si="169">O325*G325</f>
        <v>7727.0999999999995</v>
      </c>
    </row>
    <row r="326" spans="2:16" s="35" customFormat="1" ht="15" x14ac:dyDescent="0.25">
      <c r="B326" s="36" t="str">
        <f>IF(TRIM(G326)&lt;&gt;"",COUNTA($G$45:G326)&amp;"","")</f>
        <v/>
      </c>
      <c r="C326" s="204" t="s">
        <v>349</v>
      </c>
      <c r="D326" s="71"/>
      <c r="E326" s="71"/>
      <c r="F326" s="103" t="s">
        <v>426</v>
      </c>
      <c r="G326" s="27"/>
      <c r="H326" s="164"/>
      <c r="I326" s="164"/>
      <c r="J326" s="4"/>
      <c r="K326" s="4"/>
      <c r="L326" s="99"/>
      <c r="M326" s="63"/>
      <c r="N326" s="4"/>
      <c r="O326" s="99"/>
      <c r="P326" s="167"/>
    </row>
    <row r="327" spans="2:16" s="35" customFormat="1" x14ac:dyDescent="0.25">
      <c r="B327" s="36" t="str">
        <f>IF(TRIM(G327)&lt;&gt;"",COUNTA($G$45:G327)&amp;"","")</f>
        <v>188</v>
      </c>
      <c r="C327" s="205"/>
      <c r="D327" s="195"/>
      <c r="E327" s="195"/>
      <c r="F327" s="169" t="s">
        <v>455</v>
      </c>
      <c r="G327" s="27">
        <v>4195</v>
      </c>
      <c r="H327" s="164"/>
      <c r="I327" s="164" t="s">
        <v>36</v>
      </c>
      <c r="J327" s="175">
        <v>1.2999999999999999E-2</v>
      </c>
      <c r="K327" s="170">
        <v>92</v>
      </c>
      <c r="L327" s="171">
        <f t="shared" ref="L327" si="170">K327*J327</f>
        <v>1.196</v>
      </c>
      <c r="M327" s="176">
        <v>1.2</v>
      </c>
      <c r="N327" s="170">
        <v>0</v>
      </c>
      <c r="O327" s="171">
        <f t="shared" ref="O327" si="171">N327+M327+L327</f>
        <v>2.3959999999999999</v>
      </c>
      <c r="P327" s="167">
        <f t="shared" ref="P327" si="172">O327*G327</f>
        <v>10051.219999999999</v>
      </c>
    </row>
    <row r="328" spans="2:16" s="35" customFormat="1" ht="15" x14ac:dyDescent="0.25">
      <c r="B328" s="36" t="str">
        <f>IF(TRIM(G328)&lt;&gt;"",COUNTA($G$45:G328)&amp;"","")</f>
        <v/>
      </c>
      <c r="C328" s="204" t="s">
        <v>349</v>
      </c>
      <c r="D328" s="71"/>
      <c r="E328" s="71"/>
      <c r="F328" s="103" t="s">
        <v>429</v>
      </c>
      <c r="G328" s="27"/>
      <c r="H328" s="164"/>
      <c r="I328" s="164"/>
      <c r="J328" s="4"/>
      <c r="K328" s="4"/>
      <c r="L328" s="99"/>
      <c r="M328" s="63"/>
      <c r="N328" s="4"/>
      <c r="O328" s="99"/>
      <c r="P328" s="167"/>
    </row>
    <row r="329" spans="2:16" s="35" customFormat="1" x14ac:dyDescent="0.25">
      <c r="B329" s="36" t="str">
        <f>IF(TRIM(G329)&lt;&gt;"",COUNTA($G$45:G329)&amp;"","")</f>
        <v>189</v>
      </c>
      <c r="C329" s="205"/>
      <c r="D329" s="195"/>
      <c r="E329" s="195"/>
      <c r="F329" s="169" t="s">
        <v>454</v>
      </c>
      <c r="G329" s="27">
        <v>3640</v>
      </c>
      <c r="H329" s="164"/>
      <c r="I329" s="164" t="s">
        <v>36</v>
      </c>
      <c r="J329" s="175">
        <v>1.2999999999999999E-2</v>
      </c>
      <c r="K329" s="170">
        <v>92</v>
      </c>
      <c r="L329" s="171">
        <f t="shared" ref="L329" si="173">K329*J329</f>
        <v>1.196</v>
      </c>
      <c r="M329" s="176">
        <v>1.2</v>
      </c>
      <c r="N329" s="170">
        <v>0</v>
      </c>
      <c r="O329" s="171">
        <f t="shared" ref="O329" si="174">N329+M329+L329</f>
        <v>2.3959999999999999</v>
      </c>
      <c r="P329" s="167">
        <f t="shared" ref="P329" si="175">O329*G329</f>
        <v>8721.44</v>
      </c>
    </row>
    <row r="330" spans="2:16" s="35" customFormat="1" ht="15" x14ac:dyDescent="0.25">
      <c r="B330" s="36" t="str">
        <f>IF(TRIM(G330)&lt;&gt;"",COUNTA($G$45:G330)&amp;"","")</f>
        <v/>
      </c>
      <c r="C330" s="204" t="s">
        <v>349</v>
      </c>
      <c r="D330" s="71"/>
      <c r="E330" s="71"/>
      <c r="F330" s="103" t="s">
        <v>430</v>
      </c>
      <c r="G330" s="27"/>
      <c r="H330" s="164"/>
      <c r="I330" s="164"/>
      <c r="J330" s="4"/>
      <c r="K330" s="4"/>
      <c r="L330" s="99"/>
      <c r="M330" s="63"/>
      <c r="N330" s="4"/>
      <c r="O330" s="99"/>
      <c r="P330" s="167"/>
    </row>
    <row r="331" spans="2:16" s="35" customFormat="1" x14ac:dyDescent="0.25">
      <c r="B331" s="36" t="str">
        <f>IF(TRIM(G331)&lt;&gt;"",COUNTA($G$45:G331)&amp;"","")</f>
        <v>190</v>
      </c>
      <c r="C331" s="205"/>
      <c r="D331" s="195"/>
      <c r="E331" s="195"/>
      <c r="F331" s="169" t="s">
        <v>454</v>
      </c>
      <c r="G331" s="27">
        <v>155</v>
      </c>
      <c r="H331" s="164"/>
      <c r="I331" s="164" t="s">
        <v>36</v>
      </c>
      <c r="J331" s="175">
        <v>1.2999999999999999E-2</v>
      </c>
      <c r="K331" s="170">
        <v>92</v>
      </c>
      <c r="L331" s="171">
        <f t="shared" ref="L331" si="176">K331*J331</f>
        <v>1.196</v>
      </c>
      <c r="M331" s="176">
        <v>1.2</v>
      </c>
      <c r="N331" s="170">
        <v>0</v>
      </c>
      <c r="O331" s="171">
        <f t="shared" ref="O331" si="177">N331+M331+L331</f>
        <v>2.3959999999999999</v>
      </c>
      <c r="P331" s="167">
        <f t="shared" ref="P331" si="178">O331*G331</f>
        <v>371.38</v>
      </c>
    </row>
    <row r="332" spans="2:16" s="35" customFormat="1" ht="15" x14ac:dyDescent="0.25">
      <c r="B332" s="36" t="str">
        <f>IF(TRIM(G332)&lt;&gt;"",COUNTA($G$45:G332)&amp;"","")</f>
        <v/>
      </c>
      <c r="C332" s="204" t="s">
        <v>349</v>
      </c>
      <c r="D332" s="71"/>
      <c r="E332" s="71"/>
      <c r="F332" s="103" t="s">
        <v>431</v>
      </c>
      <c r="G332" s="27"/>
      <c r="H332" s="164"/>
      <c r="I332" s="164"/>
      <c r="J332" s="4"/>
      <c r="K332" s="4"/>
      <c r="L332" s="99"/>
      <c r="M332" s="63"/>
      <c r="N332" s="4"/>
      <c r="O332" s="99"/>
      <c r="P332" s="167"/>
    </row>
    <row r="333" spans="2:16" s="35" customFormat="1" x14ac:dyDescent="0.25">
      <c r="B333" s="36" t="str">
        <f>IF(TRIM(G333)&lt;&gt;"",COUNTA($G$45:G333)&amp;"","")</f>
        <v>191</v>
      </c>
      <c r="C333" s="205"/>
      <c r="D333" s="195"/>
      <c r="E333" s="195"/>
      <c r="F333" s="169" t="s">
        <v>454</v>
      </c>
      <c r="G333" s="27">
        <v>395</v>
      </c>
      <c r="H333" s="164"/>
      <c r="I333" s="164" t="s">
        <v>36</v>
      </c>
      <c r="J333" s="175">
        <v>1.2999999999999999E-2</v>
      </c>
      <c r="K333" s="170">
        <v>92</v>
      </c>
      <c r="L333" s="171">
        <f t="shared" ref="L333" si="179">K333*J333</f>
        <v>1.196</v>
      </c>
      <c r="M333" s="176">
        <v>1.2</v>
      </c>
      <c r="N333" s="170">
        <v>0</v>
      </c>
      <c r="O333" s="171">
        <f t="shared" ref="O333" si="180">N333+M333+L333</f>
        <v>2.3959999999999999</v>
      </c>
      <c r="P333" s="167">
        <f t="shared" ref="P333" si="181">O333*G333</f>
        <v>946.42</v>
      </c>
    </row>
    <row r="334" spans="2:16" s="21" customFormat="1" ht="15" x14ac:dyDescent="0.25">
      <c r="B334" s="86" t="str">
        <f>IF(TRIM(G334)&lt;&gt;"",COUNTA($G$66:G334)&amp;"","")</f>
        <v/>
      </c>
      <c r="C334" s="83"/>
      <c r="D334" s="87"/>
      <c r="E334" s="81">
        <v>9301300</v>
      </c>
      <c r="F334" s="20" t="s">
        <v>50</v>
      </c>
      <c r="G334" s="82"/>
      <c r="H334" s="83"/>
      <c r="I334" s="83"/>
      <c r="J334" s="83"/>
      <c r="K334" s="83"/>
      <c r="L334" s="83"/>
      <c r="M334" s="84"/>
      <c r="N334" s="83"/>
      <c r="O334" s="83"/>
      <c r="P334" s="85"/>
    </row>
    <row r="335" spans="2:16" s="35" customFormat="1" x14ac:dyDescent="0.25">
      <c r="B335" s="163" t="str">
        <f>IF(TRIM(G335)&lt;&gt;"",COUNTA($G$66:G335)&amp;"","")</f>
        <v>191</v>
      </c>
      <c r="C335" s="204" t="s">
        <v>349</v>
      </c>
      <c r="D335" s="204"/>
      <c r="E335" s="204"/>
      <c r="F335" s="169" t="s">
        <v>50</v>
      </c>
      <c r="G335" s="164">
        <v>240</v>
      </c>
      <c r="H335" s="164"/>
      <c r="I335" s="164" t="s">
        <v>36</v>
      </c>
      <c r="J335" s="173">
        <v>6.4000000000000001E-2</v>
      </c>
      <c r="K335" s="170">
        <v>92</v>
      </c>
      <c r="L335" s="172">
        <f t="shared" ref="L335" si="182">K335*J335</f>
        <v>5.8879999999999999</v>
      </c>
      <c r="M335" s="172">
        <v>6.5</v>
      </c>
      <c r="N335" s="171">
        <v>0</v>
      </c>
      <c r="O335" s="171">
        <f t="shared" ref="O335" si="183">(N335+M335+L335)</f>
        <v>12.388</v>
      </c>
      <c r="P335" s="167">
        <f>O335*G335</f>
        <v>2973.12</v>
      </c>
    </row>
    <row r="336" spans="2:16" s="35" customFormat="1" x14ac:dyDescent="0.25">
      <c r="B336" s="163" t="str">
        <f>IF(TRIM(G336)&lt;&gt;"",COUNTA($G$66:G336)&amp;"","")</f>
        <v>192</v>
      </c>
      <c r="C336" s="205"/>
      <c r="D336" s="205"/>
      <c r="E336" s="205"/>
      <c r="F336" s="169" t="s">
        <v>198</v>
      </c>
      <c r="G336" s="164">
        <v>190</v>
      </c>
      <c r="H336" s="164"/>
      <c r="I336" s="164" t="s">
        <v>36</v>
      </c>
      <c r="J336" s="173">
        <v>6.4000000000000001E-2</v>
      </c>
      <c r="K336" s="170">
        <v>92</v>
      </c>
      <c r="L336" s="172">
        <f t="shared" ref="L336:L339" si="184">K336*J336</f>
        <v>5.8879999999999999</v>
      </c>
      <c r="M336" s="172">
        <v>6.5</v>
      </c>
      <c r="N336" s="171">
        <v>0</v>
      </c>
      <c r="O336" s="171">
        <f t="shared" ref="O336:O339" si="185">(N336+M336+L336)</f>
        <v>12.388</v>
      </c>
      <c r="P336" s="167">
        <f t="shared" ref="P336:P339" si="186">O336*G336</f>
        <v>2353.7199999999998</v>
      </c>
    </row>
    <row r="337" spans="2:16" s="35" customFormat="1" x14ac:dyDescent="0.25">
      <c r="B337" s="163" t="str">
        <f>IF(TRIM(G337)&lt;&gt;"",COUNTA($G$66:G337)&amp;"","")</f>
        <v>193</v>
      </c>
      <c r="C337" s="205"/>
      <c r="D337" s="205"/>
      <c r="E337" s="205"/>
      <c r="F337" s="169" t="s">
        <v>201</v>
      </c>
      <c r="G337" s="164">
        <v>25</v>
      </c>
      <c r="H337" s="164"/>
      <c r="I337" s="164" t="s">
        <v>36</v>
      </c>
      <c r="J337" s="173">
        <v>6.4000000000000001E-2</v>
      </c>
      <c r="K337" s="170">
        <v>92</v>
      </c>
      <c r="L337" s="172">
        <f t="shared" si="184"/>
        <v>5.8879999999999999</v>
      </c>
      <c r="M337" s="172">
        <v>6.5</v>
      </c>
      <c r="N337" s="171">
        <v>0</v>
      </c>
      <c r="O337" s="171">
        <f t="shared" si="185"/>
        <v>12.388</v>
      </c>
      <c r="P337" s="167">
        <f t="shared" si="186"/>
        <v>309.7</v>
      </c>
    </row>
    <row r="338" spans="2:16" s="35" customFormat="1" x14ac:dyDescent="0.25">
      <c r="B338" s="163" t="str">
        <f>IF(TRIM(G338)&lt;&gt;"",COUNTA($G$66:G338)&amp;"","")</f>
        <v>194</v>
      </c>
      <c r="C338" s="205"/>
      <c r="D338" s="205"/>
      <c r="E338" s="205"/>
      <c r="F338" s="169" t="s">
        <v>210</v>
      </c>
      <c r="G338" s="164">
        <v>40</v>
      </c>
      <c r="H338" s="164"/>
      <c r="I338" s="164" t="s">
        <v>36</v>
      </c>
      <c r="J338" s="173">
        <v>6.4000000000000001E-2</v>
      </c>
      <c r="K338" s="170">
        <v>92</v>
      </c>
      <c r="L338" s="172">
        <f t="shared" si="184"/>
        <v>5.8879999999999999</v>
      </c>
      <c r="M338" s="172">
        <v>6.5</v>
      </c>
      <c r="N338" s="171">
        <v>0</v>
      </c>
      <c r="O338" s="171">
        <f t="shared" si="185"/>
        <v>12.388</v>
      </c>
      <c r="P338" s="167">
        <f t="shared" si="186"/>
        <v>495.52</v>
      </c>
    </row>
    <row r="339" spans="2:16" s="35" customFormat="1" x14ac:dyDescent="0.25">
      <c r="B339" s="163" t="str">
        <f>IF(TRIM(G339)&lt;&gt;"",COUNTA($G$66:G339)&amp;"","")</f>
        <v>195</v>
      </c>
      <c r="C339" s="205"/>
      <c r="D339" s="205"/>
      <c r="E339" s="205"/>
      <c r="F339" s="169" t="s">
        <v>214</v>
      </c>
      <c r="G339" s="164">
        <v>40</v>
      </c>
      <c r="H339" s="164"/>
      <c r="I339" s="164" t="s">
        <v>36</v>
      </c>
      <c r="J339" s="173">
        <v>6.4000000000000001E-2</v>
      </c>
      <c r="K339" s="170">
        <v>92</v>
      </c>
      <c r="L339" s="172">
        <f t="shared" si="184"/>
        <v>5.8879999999999999</v>
      </c>
      <c r="M339" s="172">
        <v>6.5</v>
      </c>
      <c r="N339" s="171">
        <v>0</v>
      </c>
      <c r="O339" s="171">
        <f t="shared" si="185"/>
        <v>12.388</v>
      </c>
      <c r="P339" s="167">
        <f t="shared" si="186"/>
        <v>495.52</v>
      </c>
    </row>
    <row r="340" spans="2:16" s="21" customFormat="1" ht="15" x14ac:dyDescent="0.25">
      <c r="B340" s="86" t="str">
        <f>IF(TRIM(G340)&lt;&gt;"",COUNTA($G$66:G340)&amp;"","")</f>
        <v/>
      </c>
      <c r="C340" s="83"/>
      <c r="D340" s="87"/>
      <c r="E340" s="81">
        <v>9671600</v>
      </c>
      <c r="F340" s="20" t="s">
        <v>67</v>
      </c>
      <c r="G340" s="82"/>
      <c r="H340" s="83"/>
      <c r="I340" s="83"/>
      <c r="J340" s="83"/>
      <c r="K340" s="83"/>
      <c r="L340" s="83"/>
      <c r="M340" s="84"/>
      <c r="N340" s="83"/>
      <c r="O340" s="83"/>
      <c r="P340" s="85"/>
    </row>
    <row r="341" spans="2:16" s="35" customFormat="1" ht="28.5" x14ac:dyDescent="0.25">
      <c r="B341" s="163" t="str">
        <f>IF(TRIM(G341)&lt;&gt;"",COUNTA($G$66:G341)&amp;"","")</f>
        <v>196</v>
      </c>
      <c r="C341" s="163" t="s">
        <v>349</v>
      </c>
      <c r="D341" s="163"/>
      <c r="E341" s="163"/>
      <c r="F341" s="169" t="s">
        <v>49</v>
      </c>
      <c r="G341" s="164">
        <v>1440</v>
      </c>
      <c r="H341" s="164"/>
      <c r="I341" s="164" t="s">
        <v>36</v>
      </c>
      <c r="J341" s="173">
        <v>1.7999999999999999E-2</v>
      </c>
      <c r="K341" s="170">
        <v>92</v>
      </c>
      <c r="L341" s="172">
        <f t="shared" ref="L341" si="187">K341*J341</f>
        <v>1.6559999999999999</v>
      </c>
      <c r="M341" s="172">
        <v>0.95</v>
      </c>
      <c r="N341" s="171">
        <v>0</v>
      </c>
      <c r="O341" s="171">
        <f t="shared" ref="O341" si="188">(N341+M341+L341)</f>
        <v>2.6059999999999999</v>
      </c>
      <c r="P341" s="167">
        <f>O341*G341</f>
        <v>3752.64</v>
      </c>
    </row>
    <row r="342" spans="2:16" s="35" customFormat="1" ht="15" x14ac:dyDescent="0.25">
      <c r="B342" s="86" t="str">
        <f>IF(TRIM(G342)&lt;&gt;"",COUNTA($G$66:G342)&amp;"","")</f>
        <v/>
      </c>
      <c r="C342" s="83"/>
      <c r="D342" s="87"/>
      <c r="E342" s="81">
        <v>96000</v>
      </c>
      <c r="F342" s="20" t="s">
        <v>47</v>
      </c>
      <c r="G342" s="82"/>
      <c r="H342" s="83"/>
      <c r="I342" s="83"/>
      <c r="J342" s="83"/>
      <c r="K342" s="83"/>
      <c r="L342" s="83"/>
      <c r="M342" s="84"/>
      <c r="N342" s="83"/>
      <c r="O342" s="83"/>
      <c r="P342" s="85"/>
    </row>
    <row r="343" spans="2:16" s="35" customFormat="1" ht="14.25" customHeight="1" x14ac:dyDescent="0.25">
      <c r="B343" s="36" t="str">
        <f>IF(TRIM(G343)&lt;&gt;"",COUNTA($G$66:G343)&amp;"","")</f>
        <v>197</v>
      </c>
      <c r="C343" s="204" t="s">
        <v>349</v>
      </c>
      <c r="D343" s="209"/>
      <c r="E343" s="209"/>
      <c r="F343" s="169" t="s">
        <v>211</v>
      </c>
      <c r="G343" s="164">
        <v>335</v>
      </c>
      <c r="H343" s="164"/>
      <c r="I343" s="164" t="s">
        <v>36</v>
      </c>
      <c r="J343" s="173">
        <v>3.7999999999999999E-2</v>
      </c>
      <c r="K343" s="170">
        <v>92</v>
      </c>
      <c r="L343" s="172">
        <f t="shared" ref="L343:L344" si="189">K343*J343</f>
        <v>3.496</v>
      </c>
      <c r="M343" s="172">
        <v>3.65</v>
      </c>
      <c r="N343" s="171">
        <v>0</v>
      </c>
      <c r="O343" s="171">
        <f t="shared" ref="O343:O344" si="190">(N343+M343+L343)</f>
        <v>7.1459999999999999</v>
      </c>
      <c r="P343" s="167">
        <f>O343*G343</f>
        <v>2393.91</v>
      </c>
    </row>
    <row r="344" spans="2:16" s="35" customFormat="1" ht="14.25" customHeight="1" x14ac:dyDescent="0.25">
      <c r="B344" s="36" t="str">
        <f>IF(TRIM(G344)&lt;&gt;"",COUNTA($G$66:G344)&amp;"","")</f>
        <v>198</v>
      </c>
      <c r="C344" s="205"/>
      <c r="D344" s="210"/>
      <c r="E344" s="210"/>
      <c r="F344" s="169" t="s">
        <v>199</v>
      </c>
      <c r="G344" s="164">
        <v>978</v>
      </c>
      <c r="H344" s="164"/>
      <c r="I344" s="164" t="s">
        <v>36</v>
      </c>
      <c r="J344" s="173">
        <v>2.1999999999999999E-2</v>
      </c>
      <c r="K344" s="170">
        <v>92</v>
      </c>
      <c r="L344" s="172">
        <f t="shared" si="189"/>
        <v>2.024</v>
      </c>
      <c r="M344" s="172">
        <v>4.2</v>
      </c>
      <c r="N344" s="171">
        <v>0</v>
      </c>
      <c r="O344" s="171">
        <f t="shared" si="190"/>
        <v>6.2240000000000002</v>
      </c>
      <c r="P344" s="167">
        <f>O344*G344</f>
        <v>6087.0720000000001</v>
      </c>
    </row>
    <row r="345" spans="2:16" s="35" customFormat="1" x14ac:dyDescent="0.25">
      <c r="B345" s="36" t="str">
        <f>IF(TRIM(G345)&lt;&gt;"",COUNTA($G$66:G345)&amp;"","")</f>
        <v>199</v>
      </c>
      <c r="C345" s="205"/>
      <c r="D345" s="210"/>
      <c r="E345" s="210"/>
      <c r="F345" s="169" t="s">
        <v>200</v>
      </c>
      <c r="G345" s="164">
        <v>1372</v>
      </c>
      <c r="H345" s="164"/>
      <c r="I345" s="164" t="s">
        <v>36</v>
      </c>
      <c r="J345" s="129">
        <v>3.7999999999999999E-2</v>
      </c>
      <c r="K345" s="170">
        <v>92</v>
      </c>
      <c r="L345" s="171">
        <f t="shared" ref="L345" si="191">K345*J345</f>
        <v>3.496</v>
      </c>
      <c r="M345" s="172">
        <v>5.5</v>
      </c>
      <c r="N345" s="170">
        <v>0</v>
      </c>
      <c r="O345" s="171">
        <f t="shared" ref="O345" si="192">N345+M345+L345</f>
        <v>8.9960000000000004</v>
      </c>
      <c r="P345" s="167">
        <f>O345*G345</f>
        <v>12342.512000000001</v>
      </c>
    </row>
    <row r="346" spans="2:16" s="35" customFormat="1" x14ac:dyDescent="0.25">
      <c r="B346" s="36" t="str">
        <f>IF(TRIM(G346)&lt;&gt;"",COUNTA($G$66:G346)&amp;"","")</f>
        <v>200</v>
      </c>
      <c r="C346" s="205"/>
      <c r="D346" s="210"/>
      <c r="E346" s="210"/>
      <c r="F346" s="169" t="s">
        <v>246</v>
      </c>
      <c r="G346" s="164">
        <v>645</v>
      </c>
      <c r="H346" s="164"/>
      <c r="I346" s="164" t="s">
        <v>37</v>
      </c>
      <c r="J346" s="175">
        <v>2.8000000000000001E-2</v>
      </c>
      <c r="K346" s="170">
        <v>92</v>
      </c>
      <c r="L346" s="165">
        <f t="shared" ref="L346" si="193">K346*J346</f>
        <v>2.5760000000000001</v>
      </c>
      <c r="M346" s="172">
        <v>3</v>
      </c>
      <c r="N346" s="171">
        <v>0</v>
      </c>
      <c r="O346" s="165">
        <f t="shared" ref="O346" si="194">N346+M346+L346</f>
        <v>5.5760000000000005</v>
      </c>
      <c r="P346" s="167">
        <f>O346*G346</f>
        <v>3596.5200000000004</v>
      </c>
    </row>
    <row r="347" spans="2:16" s="35" customFormat="1" ht="15" x14ac:dyDescent="0.25">
      <c r="B347" s="86" t="str">
        <f>IF(TRIM(G347)&lt;&gt;"",COUNTA($G$66:G347)&amp;"","")</f>
        <v/>
      </c>
      <c r="C347" s="83"/>
      <c r="D347" s="87"/>
      <c r="E347" s="81">
        <v>99100</v>
      </c>
      <c r="F347" s="20" t="s">
        <v>48</v>
      </c>
      <c r="G347" s="82"/>
      <c r="H347" s="83"/>
      <c r="I347" s="83"/>
      <c r="J347" s="83"/>
      <c r="K347" s="83"/>
      <c r="L347" s="83"/>
      <c r="M347" s="84"/>
      <c r="N347" s="83"/>
      <c r="O347" s="83"/>
      <c r="P347" s="85"/>
    </row>
    <row r="348" spans="2:16" s="35" customFormat="1" x14ac:dyDescent="0.25">
      <c r="B348" s="36" t="str">
        <f>IF(TRIM(G348)&lt;&gt;"",COUNTA($G$66:G348)&amp;"","")</f>
        <v>201</v>
      </c>
      <c r="C348" s="204" t="s">
        <v>349</v>
      </c>
      <c r="D348" s="204"/>
      <c r="E348" s="204"/>
      <c r="F348" s="169" t="s">
        <v>68</v>
      </c>
      <c r="G348" s="179">
        <v>1500</v>
      </c>
      <c r="H348" s="127"/>
      <c r="I348" s="3" t="s">
        <v>36</v>
      </c>
      <c r="J348" s="175">
        <v>3.5000000000000003E-2</v>
      </c>
      <c r="K348" s="170">
        <v>88</v>
      </c>
      <c r="L348" s="171">
        <f t="shared" ref="L348:L349" si="195">K348*J348</f>
        <v>3.08</v>
      </c>
      <c r="M348" s="176">
        <v>0.53</v>
      </c>
      <c r="N348" s="170">
        <v>0</v>
      </c>
      <c r="O348" s="171">
        <f t="shared" ref="O348:O349" si="196">N348+M348+L348</f>
        <v>3.6100000000000003</v>
      </c>
      <c r="P348" s="167">
        <f>O348*G348</f>
        <v>5415.0000000000009</v>
      </c>
    </row>
    <row r="349" spans="2:16" s="35" customFormat="1" x14ac:dyDescent="0.25">
      <c r="B349" s="36" t="str">
        <f>IF(TRIM(G349)&lt;&gt;"",COUNTA($G$66:G349)&amp;"","")</f>
        <v>202</v>
      </c>
      <c r="C349" s="205"/>
      <c r="D349" s="205"/>
      <c r="E349" s="205"/>
      <c r="F349" s="169" t="s">
        <v>289</v>
      </c>
      <c r="G349" s="164">
        <v>4997</v>
      </c>
      <c r="H349" s="164"/>
      <c r="I349" s="164" t="s">
        <v>36</v>
      </c>
      <c r="J349" s="168">
        <v>2.3E-2</v>
      </c>
      <c r="K349" s="170">
        <v>88</v>
      </c>
      <c r="L349" s="171">
        <f t="shared" si="195"/>
        <v>2.024</v>
      </c>
      <c r="M349" s="172">
        <v>0.23</v>
      </c>
      <c r="N349" s="170">
        <v>0</v>
      </c>
      <c r="O349" s="171">
        <f t="shared" si="196"/>
        <v>2.254</v>
      </c>
      <c r="P349" s="167">
        <f>O349*G349</f>
        <v>11263.237999999999</v>
      </c>
    </row>
    <row r="350" spans="2:16" s="35" customFormat="1" x14ac:dyDescent="0.25">
      <c r="B350" s="36" t="str">
        <f>IF(TRIM(G350)&lt;&gt;"",COUNTA($G$66:G350)&amp;"","")</f>
        <v>203</v>
      </c>
      <c r="C350" s="205"/>
      <c r="D350" s="205"/>
      <c r="E350" s="205"/>
      <c r="F350" s="169" t="s">
        <v>172</v>
      </c>
      <c r="G350" s="163">
        <v>13500</v>
      </c>
      <c r="H350" s="163"/>
      <c r="I350" s="163" t="s">
        <v>36</v>
      </c>
      <c r="J350" s="168">
        <v>2.3E-2</v>
      </c>
      <c r="K350" s="170">
        <v>88</v>
      </c>
      <c r="L350" s="171">
        <f t="shared" ref="L350:L351" si="197">K350*J350</f>
        <v>2.024</v>
      </c>
      <c r="M350" s="172">
        <v>0.23</v>
      </c>
      <c r="N350" s="170">
        <v>0</v>
      </c>
      <c r="O350" s="171">
        <f t="shared" ref="O350:O351" si="198">N350+M350+L350</f>
        <v>2.254</v>
      </c>
      <c r="P350" s="167">
        <f>O350*G350</f>
        <v>30429</v>
      </c>
    </row>
    <row r="351" spans="2:16" s="35" customFormat="1" x14ac:dyDescent="0.25">
      <c r="B351" s="36" t="str">
        <f>IF(TRIM(G351)&lt;&gt;"",COUNTA($G$66:G351)&amp;"","")</f>
        <v>204</v>
      </c>
      <c r="C351" s="205"/>
      <c r="D351" s="205"/>
      <c r="E351" s="205"/>
      <c r="F351" s="169" t="s">
        <v>290</v>
      </c>
      <c r="G351" s="179">
        <v>3065</v>
      </c>
      <c r="H351" s="127"/>
      <c r="I351" s="163" t="s">
        <v>36</v>
      </c>
      <c r="J351" s="175">
        <v>3.5000000000000003E-2</v>
      </c>
      <c r="K351" s="170">
        <v>88</v>
      </c>
      <c r="L351" s="171">
        <f t="shared" si="197"/>
        <v>3.08</v>
      </c>
      <c r="M351" s="176">
        <v>0.32</v>
      </c>
      <c r="N351" s="170">
        <v>0</v>
      </c>
      <c r="O351" s="171">
        <f t="shared" si="198"/>
        <v>3.4</v>
      </c>
      <c r="P351" s="167">
        <f>O351*G351</f>
        <v>10421</v>
      </c>
    </row>
    <row r="352" spans="2:16" s="35" customFormat="1" ht="15.75" thickBot="1" x14ac:dyDescent="0.3">
      <c r="B352" s="36" t="str">
        <f>IF(TRIM(G352)&lt;&gt;"",COUNTA($G$66:G352)&amp;"","")</f>
        <v/>
      </c>
      <c r="C352" s="163"/>
      <c r="D352" s="163"/>
      <c r="E352" s="163"/>
      <c r="F352" s="15" t="s">
        <v>8</v>
      </c>
      <c r="G352" s="32"/>
      <c r="H352" s="23"/>
      <c r="I352" s="23"/>
      <c r="J352" s="34"/>
      <c r="K352" s="34"/>
      <c r="L352" s="17"/>
      <c r="M352" s="64"/>
      <c r="N352" s="34"/>
      <c r="O352" s="17"/>
      <c r="P352" s="42">
        <f>SUM(P311:P351)</f>
        <v>202277.32</v>
      </c>
    </row>
    <row r="353" spans="2:16" s="35" customFormat="1" ht="15" x14ac:dyDescent="0.25">
      <c r="B353" s="36" t="str">
        <f>IF(TRIM(G353)&lt;&gt;"",COUNTA($G$66:G353)&amp;"","")</f>
        <v/>
      </c>
      <c r="C353" s="163"/>
      <c r="D353" s="163"/>
      <c r="E353" s="163"/>
      <c r="F353" s="15"/>
      <c r="G353" s="105"/>
      <c r="H353" s="106"/>
      <c r="I353" s="106"/>
      <c r="J353" s="107"/>
      <c r="K353" s="107"/>
      <c r="L353" s="108"/>
      <c r="M353" s="109"/>
      <c r="N353" s="107"/>
      <c r="O353" s="108"/>
      <c r="P353" s="110"/>
    </row>
    <row r="354" spans="2:16" s="35" customFormat="1" ht="15" x14ac:dyDescent="0.25">
      <c r="B354" s="36" t="str">
        <f>IF(TRIM(G354)&lt;&gt;"",COUNTA($G$66:G354)&amp;"","")</f>
        <v/>
      </c>
      <c r="C354" s="163"/>
      <c r="D354" s="163"/>
      <c r="E354" s="163"/>
      <c r="F354" s="15"/>
      <c r="G354" s="27"/>
      <c r="H354" s="164"/>
      <c r="I354" s="164"/>
      <c r="J354" s="4"/>
      <c r="K354" s="4"/>
      <c r="L354" s="111"/>
      <c r="M354" s="112"/>
      <c r="N354" s="4"/>
      <c r="O354" s="111"/>
      <c r="P354" s="113"/>
    </row>
    <row r="355" spans="2:16" s="35" customFormat="1" ht="15" x14ac:dyDescent="0.25">
      <c r="B355" s="86" t="str">
        <f>IF(TRIM(G355)&lt;&gt;"",COUNTA($G$66:G355)&amp;"","")</f>
        <v/>
      </c>
      <c r="C355" s="83"/>
      <c r="D355" s="83"/>
      <c r="E355" s="81">
        <v>100000</v>
      </c>
      <c r="F355" s="2" t="s">
        <v>51</v>
      </c>
      <c r="G355" s="82"/>
      <c r="H355" s="83"/>
      <c r="I355" s="83"/>
      <c r="J355" s="83"/>
      <c r="K355" s="83"/>
      <c r="L355" s="83"/>
      <c r="M355" s="84"/>
      <c r="N355" s="83"/>
      <c r="O355" s="83"/>
      <c r="P355" s="85"/>
    </row>
    <row r="356" spans="2:16" s="35" customFormat="1" x14ac:dyDescent="0.25">
      <c r="B356" s="36" t="str">
        <f>IF(TRIM(G356)&lt;&gt;"",COUNTA($G$66:G356)&amp;"","")</f>
        <v>205</v>
      </c>
      <c r="C356" s="163"/>
      <c r="D356" s="163"/>
      <c r="E356" s="163"/>
      <c r="F356" s="169" t="s">
        <v>220</v>
      </c>
      <c r="G356" s="164">
        <v>1</v>
      </c>
      <c r="H356" s="164"/>
      <c r="I356" s="164" t="s">
        <v>35</v>
      </c>
      <c r="J356" s="175">
        <v>0.55000000000000004</v>
      </c>
      <c r="K356" s="170">
        <v>90</v>
      </c>
      <c r="L356" s="171">
        <f t="shared" ref="L356" si="199">K356*J356</f>
        <v>49.500000000000007</v>
      </c>
      <c r="M356" s="176">
        <v>4059</v>
      </c>
      <c r="N356" s="170">
        <v>0</v>
      </c>
      <c r="O356" s="171">
        <f t="shared" ref="O356" si="200">N356+M356+L356</f>
        <v>4108.5</v>
      </c>
      <c r="P356" s="167">
        <f>O356*G356</f>
        <v>4108.5</v>
      </c>
    </row>
    <row r="357" spans="2:16" s="35" customFormat="1" ht="15" x14ac:dyDescent="0.25">
      <c r="B357" s="86" t="str">
        <f>IF(TRIM(G357)&lt;&gt;"",COUNTA($G$66:G357)&amp;"","")</f>
        <v/>
      </c>
      <c r="C357" s="83"/>
      <c r="D357" s="87"/>
      <c r="E357" s="81">
        <v>1011000</v>
      </c>
      <c r="F357" s="20" t="s">
        <v>64</v>
      </c>
      <c r="G357" s="82"/>
      <c r="H357" s="83"/>
      <c r="I357" s="83"/>
      <c r="J357" s="83"/>
      <c r="K357" s="83"/>
      <c r="L357" s="83"/>
      <c r="M357" s="84"/>
      <c r="N357" s="83"/>
      <c r="O357" s="83"/>
      <c r="P357" s="85"/>
    </row>
    <row r="358" spans="2:16" s="35" customFormat="1" x14ac:dyDescent="0.25">
      <c r="B358" s="36" t="str">
        <f>IF(TRIM(G358)&lt;&gt;"",COUNTA($G$66:G358)&amp;"","")</f>
        <v>206</v>
      </c>
      <c r="C358" s="163"/>
      <c r="D358" s="163"/>
      <c r="E358" s="163"/>
      <c r="F358" s="169" t="s">
        <v>291</v>
      </c>
      <c r="G358" s="27">
        <v>32</v>
      </c>
      <c r="H358" s="164"/>
      <c r="I358" s="164" t="s">
        <v>60</v>
      </c>
      <c r="J358" s="173">
        <v>4.8499999999999996</v>
      </c>
      <c r="K358" s="170">
        <v>90</v>
      </c>
      <c r="L358" s="171">
        <f t="shared" ref="L358" si="201">J358*K358</f>
        <v>436.49999999999994</v>
      </c>
      <c r="M358" s="172">
        <v>125</v>
      </c>
      <c r="N358" s="174">
        <v>0</v>
      </c>
      <c r="O358" s="171">
        <f t="shared" ref="O358" si="202">L358+M358+N358</f>
        <v>561.5</v>
      </c>
      <c r="P358" s="167">
        <f>G358*O358</f>
        <v>17968</v>
      </c>
    </row>
    <row r="359" spans="2:16" s="35" customFormat="1" ht="15" x14ac:dyDescent="0.25">
      <c r="B359" s="86" t="str">
        <f>IF(TRIM(G359)&lt;&gt;"",COUNTA($G$66:G359)&amp;"","")</f>
        <v/>
      </c>
      <c r="C359" s="83"/>
      <c r="D359" s="87"/>
      <c r="E359" s="81">
        <v>108100</v>
      </c>
      <c r="F359" s="20" t="s">
        <v>52</v>
      </c>
      <c r="G359" s="82"/>
      <c r="H359" s="83"/>
      <c r="I359" s="83"/>
      <c r="J359" s="83"/>
      <c r="K359" s="83"/>
      <c r="L359" s="83"/>
      <c r="M359" s="84"/>
      <c r="N359" s="83"/>
      <c r="O359" s="83"/>
      <c r="P359" s="85"/>
    </row>
    <row r="360" spans="2:16" s="35" customFormat="1" x14ac:dyDescent="0.25">
      <c r="B360" s="36" t="str">
        <f>IF(TRIM(G360)&lt;&gt;"",COUNTA($G$66:G360)&amp;"","")</f>
        <v>207</v>
      </c>
      <c r="C360" s="204" t="s">
        <v>349</v>
      </c>
      <c r="D360" s="204"/>
      <c r="E360" s="204"/>
      <c r="F360" s="166" t="s">
        <v>69</v>
      </c>
      <c r="G360" s="163">
        <v>1</v>
      </c>
      <c r="H360" s="163"/>
      <c r="I360" s="163" t="s">
        <v>35</v>
      </c>
      <c r="J360" s="173">
        <v>0.65</v>
      </c>
      <c r="K360" s="170">
        <v>90</v>
      </c>
      <c r="L360" s="171">
        <f t="shared" ref="L360:L365" si="203">J360*K360</f>
        <v>58.5</v>
      </c>
      <c r="M360" s="172">
        <v>250</v>
      </c>
      <c r="N360" s="174">
        <v>0</v>
      </c>
      <c r="O360" s="171">
        <f t="shared" ref="O360:O365" si="204">L360+M360+N360</f>
        <v>308.5</v>
      </c>
      <c r="P360" s="167">
        <f t="shared" ref="P360:P369" si="205">G360*O360</f>
        <v>308.5</v>
      </c>
    </row>
    <row r="361" spans="2:16" s="35" customFormat="1" x14ac:dyDescent="0.25">
      <c r="B361" s="36" t="str">
        <f>IF(TRIM(G361)&lt;&gt;"",COUNTA($G$66:G361)&amp;"","")</f>
        <v>208</v>
      </c>
      <c r="C361" s="205"/>
      <c r="D361" s="205"/>
      <c r="E361" s="205"/>
      <c r="F361" s="166" t="s">
        <v>292</v>
      </c>
      <c r="G361" s="163">
        <v>3</v>
      </c>
      <c r="H361" s="163"/>
      <c r="I361" s="163" t="s">
        <v>35</v>
      </c>
      <c r="J361" s="173">
        <v>0.5</v>
      </c>
      <c r="K361" s="170">
        <v>90</v>
      </c>
      <c r="L361" s="171">
        <f t="shared" si="203"/>
        <v>45</v>
      </c>
      <c r="M361" s="172">
        <v>60</v>
      </c>
      <c r="N361" s="174">
        <v>0</v>
      </c>
      <c r="O361" s="171">
        <f t="shared" si="204"/>
        <v>105</v>
      </c>
      <c r="P361" s="167">
        <f t="shared" si="205"/>
        <v>315</v>
      </c>
    </row>
    <row r="362" spans="2:16" s="35" customFormat="1" x14ac:dyDescent="0.25">
      <c r="B362" s="36" t="str">
        <f>IF(TRIM(G362)&lt;&gt;"",COUNTA($G$66:G362)&amp;"","")</f>
        <v>209</v>
      </c>
      <c r="C362" s="205"/>
      <c r="D362" s="205"/>
      <c r="E362" s="205"/>
      <c r="F362" s="166" t="s">
        <v>70</v>
      </c>
      <c r="G362" s="163">
        <v>1</v>
      </c>
      <c r="H362" s="163"/>
      <c r="I362" s="163" t="s">
        <v>35</v>
      </c>
      <c r="J362" s="173">
        <v>0.5</v>
      </c>
      <c r="K362" s="170">
        <v>90</v>
      </c>
      <c r="L362" s="171">
        <f t="shared" si="203"/>
        <v>45</v>
      </c>
      <c r="M362" s="172">
        <v>46</v>
      </c>
      <c r="N362" s="174">
        <v>0</v>
      </c>
      <c r="O362" s="171">
        <f t="shared" si="204"/>
        <v>91</v>
      </c>
      <c r="P362" s="167">
        <f t="shared" si="205"/>
        <v>91</v>
      </c>
    </row>
    <row r="363" spans="2:16" s="35" customFormat="1" x14ac:dyDescent="0.25">
      <c r="B363" s="36" t="str">
        <f>IF(TRIM(G363)&lt;&gt;"",COUNTA($G$66:G363)&amp;"","")</f>
        <v>210</v>
      </c>
      <c r="C363" s="205"/>
      <c r="D363" s="205"/>
      <c r="E363" s="205"/>
      <c r="F363" s="166" t="s">
        <v>71</v>
      </c>
      <c r="G363" s="163">
        <v>1</v>
      </c>
      <c r="H363" s="163"/>
      <c r="I363" s="163" t="s">
        <v>35</v>
      </c>
      <c r="J363" s="173">
        <v>0.5</v>
      </c>
      <c r="K363" s="170">
        <v>90</v>
      </c>
      <c r="L363" s="171">
        <f t="shared" si="203"/>
        <v>45</v>
      </c>
      <c r="M363" s="172">
        <v>52</v>
      </c>
      <c r="N363" s="174">
        <v>0</v>
      </c>
      <c r="O363" s="171">
        <f t="shared" si="204"/>
        <v>97</v>
      </c>
      <c r="P363" s="167">
        <f t="shared" si="205"/>
        <v>97</v>
      </c>
    </row>
    <row r="364" spans="2:16" s="35" customFormat="1" x14ac:dyDescent="0.25">
      <c r="B364" s="36" t="str">
        <f>IF(TRIM(G364)&lt;&gt;"",COUNTA($G$66:G364)&amp;"","")</f>
        <v>211</v>
      </c>
      <c r="C364" s="205"/>
      <c r="D364" s="205"/>
      <c r="E364" s="205"/>
      <c r="F364" s="166" t="s">
        <v>72</v>
      </c>
      <c r="G364" s="163">
        <v>1</v>
      </c>
      <c r="H364" s="163"/>
      <c r="I364" s="163" t="s">
        <v>35</v>
      </c>
      <c r="J364" s="173">
        <v>0.5</v>
      </c>
      <c r="K364" s="170">
        <v>90</v>
      </c>
      <c r="L364" s="171">
        <f t="shared" si="203"/>
        <v>45</v>
      </c>
      <c r="M364" s="172">
        <v>40</v>
      </c>
      <c r="N364" s="174">
        <v>0</v>
      </c>
      <c r="O364" s="171">
        <f t="shared" si="204"/>
        <v>85</v>
      </c>
      <c r="P364" s="167">
        <f t="shared" si="205"/>
        <v>85</v>
      </c>
    </row>
    <row r="365" spans="2:16" s="35" customFormat="1" x14ac:dyDescent="0.25">
      <c r="B365" s="36" t="str">
        <f>IF(TRIM(G365)&lt;&gt;"",COUNTA($G$66:G365)&amp;"","")</f>
        <v>212</v>
      </c>
      <c r="C365" s="205"/>
      <c r="D365" s="205"/>
      <c r="E365" s="205"/>
      <c r="F365" s="166" t="s">
        <v>73</v>
      </c>
      <c r="G365" s="163">
        <v>5</v>
      </c>
      <c r="H365" s="163"/>
      <c r="I365" s="163" t="s">
        <v>35</v>
      </c>
      <c r="J365" s="173">
        <v>0.5</v>
      </c>
      <c r="K365" s="170">
        <v>90</v>
      </c>
      <c r="L365" s="171">
        <f t="shared" si="203"/>
        <v>45</v>
      </c>
      <c r="M365" s="172">
        <v>75</v>
      </c>
      <c r="N365" s="174">
        <v>0</v>
      </c>
      <c r="O365" s="171">
        <f t="shared" si="204"/>
        <v>120</v>
      </c>
      <c r="P365" s="167">
        <f t="shared" si="205"/>
        <v>600</v>
      </c>
    </row>
    <row r="366" spans="2:16" s="35" customFormat="1" x14ac:dyDescent="0.25">
      <c r="B366" s="36" t="str">
        <f>IF(TRIM(G366)&lt;&gt;"",COUNTA($G$66:G366)&amp;"","")</f>
        <v>213</v>
      </c>
      <c r="C366" s="205"/>
      <c r="D366" s="205"/>
      <c r="E366" s="205"/>
      <c r="F366" s="166" t="s">
        <v>74</v>
      </c>
      <c r="G366" s="163">
        <v>3</v>
      </c>
      <c r="H366" s="163"/>
      <c r="I366" s="163" t="s">
        <v>35</v>
      </c>
      <c r="J366" s="173">
        <v>0.85</v>
      </c>
      <c r="K366" s="170">
        <v>90</v>
      </c>
      <c r="L366" s="171">
        <f>J366*K366</f>
        <v>76.5</v>
      </c>
      <c r="M366" s="172">
        <v>25</v>
      </c>
      <c r="N366" s="174">
        <v>0</v>
      </c>
      <c r="O366" s="171">
        <f>L366+M366+N366</f>
        <v>101.5</v>
      </c>
      <c r="P366" s="167">
        <f t="shared" si="205"/>
        <v>304.5</v>
      </c>
    </row>
    <row r="367" spans="2:16" s="35" customFormat="1" x14ac:dyDescent="0.25">
      <c r="B367" s="36" t="str">
        <f>IF(TRIM(G367)&lt;&gt;"",COUNTA($G$66:G367)&amp;"","")</f>
        <v>214</v>
      </c>
      <c r="C367" s="205"/>
      <c r="D367" s="205"/>
      <c r="E367" s="205"/>
      <c r="F367" s="166" t="s">
        <v>293</v>
      </c>
      <c r="G367" s="163">
        <v>5</v>
      </c>
      <c r="H367" s="163"/>
      <c r="I367" s="163" t="s">
        <v>35</v>
      </c>
      <c r="J367" s="173">
        <v>1.25</v>
      </c>
      <c r="K367" s="170">
        <v>90</v>
      </c>
      <c r="L367" s="171">
        <f>J367*K367</f>
        <v>112.5</v>
      </c>
      <c r="M367" s="172">
        <v>350</v>
      </c>
      <c r="N367" s="174">
        <v>0</v>
      </c>
      <c r="O367" s="171">
        <f>L367+M367+N367</f>
        <v>462.5</v>
      </c>
      <c r="P367" s="167">
        <f t="shared" si="205"/>
        <v>2312.5</v>
      </c>
    </row>
    <row r="368" spans="2:16" s="35" customFormat="1" x14ac:dyDescent="0.25">
      <c r="B368" s="36" t="str">
        <f>IF(TRIM(G368)&lt;&gt;"",COUNTA($G$66:G368)&amp;"","")</f>
        <v>215</v>
      </c>
      <c r="C368" s="205"/>
      <c r="D368" s="205"/>
      <c r="E368" s="205"/>
      <c r="F368" s="166" t="s">
        <v>75</v>
      </c>
      <c r="G368" s="163">
        <v>3</v>
      </c>
      <c r="H368" s="163"/>
      <c r="I368" s="163" t="s">
        <v>35</v>
      </c>
      <c r="J368" s="173">
        <v>0.5</v>
      </c>
      <c r="K368" s="170">
        <v>90</v>
      </c>
      <c r="L368" s="171">
        <f t="shared" ref="L368:L369" si="206">J368*K368</f>
        <v>45</v>
      </c>
      <c r="M368" s="172">
        <v>75</v>
      </c>
      <c r="N368" s="174">
        <v>0</v>
      </c>
      <c r="O368" s="171">
        <f t="shared" ref="O368:O369" si="207">L368+M368+N368</f>
        <v>120</v>
      </c>
      <c r="P368" s="167">
        <f t="shared" si="205"/>
        <v>360</v>
      </c>
    </row>
    <row r="369" spans="2:16" s="35" customFormat="1" x14ac:dyDescent="0.25">
      <c r="B369" s="36" t="str">
        <f>IF(TRIM(G369)&lt;&gt;"",COUNTA($G$66:G369)&amp;"","")</f>
        <v>216</v>
      </c>
      <c r="C369" s="205"/>
      <c r="D369" s="205"/>
      <c r="E369" s="205"/>
      <c r="F369" s="166" t="s">
        <v>294</v>
      </c>
      <c r="G369" s="163">
        <v>36</v>
      </c>
      <c r="H369" s="163"/>
      <c r="I369" s="163" t="s">
        <v>36</v>
      </c>
      <c r="J369" s="173">
        <v>4.3999999999999997E-2</v>
      </c>
      <c r="K369" s="170">
        <v>90</v>
      </c>
      <c r="L369" s="171">
        <f t="shared" si="206"/>
        <v>3.96</v>
      </c>
      <c r="M369" s="172">
        <v>18</v>
      </c>
      <c r="N369" s="174">
        <v>0</v>
      </c>
      <c r="O369" s="171">
        <f t="shared" si="207"/>
        <v>21.96</v>
      </c>
      <c r="P369" s="167">
        <f t="shared" si="205"/>
        <v>790.56000000000006</v>
      </c>
    </row>
    <row r="370" spans="2:16" s="35" customFormat="1" ht="15.75" thickBot="1" x14ac:dyDescent="0.3">
      <c r="B370" s="36" t="str">
        <f>IF(TRIM(G370)&lt;&gt;"",COUNTA($G$66:G370)&amp;"","")</f>
        <v/>
      </c>
      <c r="C370" s="163"/>
      <c r="D370" s="163"/>
      <c r="E370" s="163"/>
      <c r="F370" s="15" t="s">
        <v>8</v>
      </c>
      <c r="G370" s="32"/>
      <c r="H370" s="23"/>
      <c r="I370" s="23"/>
      <c r="J370" s="34"/>
      <c r="K370" s="34"/>
      <c r="L370" s="17"/>
      <c r="M370" s="64"/>
      <c r="N370" s="34"/>
      <c r="O370" s="17"/>
      <c r="P370" s="42">
        <f>SUM(P356:P369)</f>
        <v>27340.560000000001</v>
      </c>
    </row>
    <row r="371" spans="2:16" s="21" customFormat="1" ht="15" x14ac:dyDescent="0.25">
      <c r="B371" s="36" t="str">
        <f>IF(TRIM(G371)&lt;&gt;"",COUNTA($G$66:G371)&amp;"","")</f>
        <v/>
      </c>
      <c r="C371" s="163"/>
      <c r="D371" s="163"/>
      <c r="E371" s="163"/>
      <c r="F371" s="15"/>
      <c r="G371" s="115"/>
      <c r="H371" s="116"/>
      <c r="I371" s="116"/>
      <c r="J371" s="117"/>
      <c r="K371" s="117"/>
      <c r="L371" s="118"/>
      <c r="M371" s="119"/>
      <c r="N371" s="117"/>
      <c r="O371" s="118"/>
      <c r="P371" s="120"/>
    </row>
    <row r="372" spans="2:16" s="35" customFormat="1" ht="15" x14ac:dyDescent="0.25">
      <c r="B372" s="36" t="str">
        <f>IF(TRIM(G372)&lt;&gt;"",COUNTA($G$66:G372)&amp;"","")</f>
        <v/>
      </c>
      <c r="C372" s="163"/>
      <c r="D372" s="163"/>
      <c r="E372" s="163"/>
      <c r="F372" s="15"/>
      <c r="G372" s="27"/>
      <c r="H372" s="164"/>
      <c r="I372" s="164"/>
      <c r="J372" s="164"/>
      <c r="K372" s="164"/>
      <c r="L372" s="121"/>
      <c r="M372" s="112"/>
      <c r="N372" s="164"/>
      <c r="O372" s="121"/>
      <c r="P372" s="113"/>
    </row>
    <row r="373" spans="2:16" s="35" customFormat="1" ht="15" x14ac:dyDescent="0.25">
      <c r="B373" s="86" t="str">
        <f>IF(TRIM(G373)&lt;&gt;"",COUNTA($G$66:G373)&amp;"","")</f>
        <v/>
      </c>
      <c r="C373" s="83"/>
      <c r="D373" s="83"/>
      <c r="E373" s="81">
        <v>110000</v>
      </c>
      <c r="F373" s="2" t="s">
        <v>53</v>
      </c>
      <c r="G373" s="82"/>
      <c r="H373" s="83"/>
      <c r="I373" s="83"/>
      <c r="J373" s="83"/>
      <c r="K373" s="83"/>
      <c r="L373" s="83"/>
      <c r="M373" s="84"/>
      <c r="N373" s="83"/>
      <c r="O373" s="83"/>
      <c r="P373" s="85"/>
    </row>
    <row r="374" spans="2:16" s="21" customFormat="1" ht="15" x14ac:dyDescent="0.25">
      <c r="B374" s="36" t="str">
        <f>IF(TRIM(G374)&lt;&gt;"",COUNTA($G$66:G374)&amp;"","")</f>
        <v>217</v>
      </c>
      <c r="C374" s="205" t="s">
        <v>349</v>
      </c>
      <c r="D374" s="205"/>
      <c r="E374" s="205"/>
      <c r="F374" s="166" t="s">
        <v>76</v>
      </c>
      <c r="G374" s="163">
        <v>1</v>
      </c>
      <c r="H374" s="163"/>
      <c r="I374" s="163" t="s">
        <v>35</v>
      </c>
      <c r="J374" s="177">
        <v>4.8899999999999997</v>
      </c>
      <c r="K374" s="178">
        <v>95</v>
      </c>
      <c r="L374" s="172">
        <f t="shared" ref="L374:L380" si="208">K374*J374</f>
        <v>464.54999999999995</v>
      </c>
      <c r="M374" s="172">
        <v>850</v>
      </c>
      <c r="N374" s="178">
        <v>0</v>
      </c>
      <c r="O374" s="171">
        <f t="shared" ref="O374:O378" si="209">(N374+M374+L374)</f>
        <v>1314.55</v>
      </c>
      <c r="P374" s="167">
        <f t="shared" ref="P374:P380" si="210">O374*G374</f>
        <v>1314.55</v>
      </c>
    </row>
    <row r="375" spans="2:16" s="21" customFormat="1" ht="15" x14ac:dyDescent="0.25">
      <c r="B375" s="36" t="str">
        <f>IF(TRIM(G375)&lt;&gt;"",COUNTA($G$66:G375)&amp;"","")</f>
        <v>218</v>
      </c>
      <c r="C375" s="205"/>
      <c r="D375" s="205"/>
      <c r="E375" s="205"/>
      <c r="F375" s="166" t="s">
        <v>242</v>
      </c>
      <c r="G375" s="163">
        <v>1</v>
      </c>
      <c r="H375" s="163"/>
      <c r="I375" s="163" t="s">
        <v>35</v>
      </c>
      <c r="J375" s="177">
        <v>4.5</v>
      </c>
      <c r="K375" s="178">
        <v>95</v>
      </c>
      <c r="L375" s="172">
        <f t="shared" ref="L375" si="211">K375*J375</f>
        <v>427.5</v>
      </c>
      <c r="M375" s="172">
        <v>450</v>
      </c>
      <c r="N375" s="178">
        <v>0</v>
      </c>
      <c r="O375" s="171">
        <f t="shared" si="209"/>
        <v>877.5</v>
      </c>
      <c r="P375" s="167">
        <f t="shared" si="210"/>
        <v>877.5</v>
      </c>
    </row>
    <row r="376" spans="2:16" s="21" customFormat="1" ht="15" x14ac:dyDescent="0.25">
      <c r="B376" s="36" t="str">
        <f>IF(TRIM(G376)&lt;&gt;"",COUNTA($G$66:G376)&amp;"","")</f>
        <v>219</v>
      </c>
      <c r="C376" s="205"/>
      <c r="D376" s="205"/>
      <c r="E376" s="205"/>
      <c r="F376" s="166" t="s">
        <v>77</v>
      </c>
      <c r="G376" s="163">
        <v>1</v>
      </c>
      <c r="H376" s="163"/>
      <c r="I376" s="163" t="s">
        <v>35</v>
      </c>
      <c r="J376" s="177">
        <v>5.88</v>
      </c>
      <c r="K376" s="178">
        <v>95</v>
      </c>
      <c r="L376" s="172">
        <f t="shared" si="208"/>
        <v>558.6</v>
      </c>
      <c r="M376" s="172">
        <v>2650</v>
      </c>
      <c r="N376" s="178">
        <v>0</v>
      </c>
      <c r="O376" s="171">
        <f t="shared" si="209"/>
        <v>3208.6</v>
      </c>
      <c r="P376" s="167">
        <f t="shared" si="210"/>
        <v>3208.6</v>
      </c>
    </row>
    <row r="377" spans="2:16" s="21" customFormat="1" ht="15" x14ac:dyDescent="0.25">
      <c r="B377" s="36" t="str">
        <f>IF(TRIM(G377)&lt;&gt;"",COUNTA($G$66:G377)&amp;"","")</f>
        <v>220</v>
      </c>
      <c r="C377" s="205"/>
      <c r="D377" s="205"/>
      <c r="E377" s="205"/>
      <c r="F377" s="166" t="s">
        <v>233</v>
      </c>
      <c r="G377" s="163">
        <v>1</v>
      </c>
      <c r="H377" s="163"/>
      <c r="I377" s="163" t="s">
        <v>35</v>
      </c>
      <c r="J377" s="177">
        <v>4.25</v>
      </c>
      <c r="K377" s="178">
        <v>95</v>
      </c>
      <c r="L377" s="172">
        <f t="shared" ref="L377" si="212">K377*J377</f>
        <v>403.75</v>
      </c>
      <c r="M377" s="172">
        <v>550</v>
      </c>
      <c r="N377" s="178">
        <v>0</v>
      </c>
      <c r="O377" s="171">
        <f t="shared" si="209"/>
        <v>953.75</v>
      </c>
      <c r="P377" s="167">
        <f t="shared" si="210"/>
        <v>953.75</v>
      </c>
    </row>
    <row r="378" spans="2:16" s="21" customFormat="1" ht="15" x14ac:dyDescent="0.25">
      <c r="B378" s="36" t="str">
        <f>IF(TRIM(G378)&lt;&gt;"",COUNTA($G$66:G378)&amp;"","")</f>
        <v>221</v>
      </c>
      <c r="C378" s="205"/>
      <c r="D378" s="205"/>
      <c r="E378" s="205"/>
      <c r="F378" s="166" t="s">
        <v>234</v>
      </c>
      <c r="G378" s="163">
        <v>1</v>
      </c>
      <c r="H378" s="163"/>
      <c r="I378" s="163" t="s">
        <v>35</v>
      </c>
      <c r="J378" s="177">
        <v>4.55</v>
      </c>
      <c r="K378" s="178">
        <v>95</v>
      </c>
      <c r="L378" s="172">
        <f t="shared" ref="L378" si="213">K378*J378</f>
        <v>432.25</v>
      </c>
      <c r="M378" s="172">
        <v>850</v>
      </c>
      <c r="N378" s="178">
        <v>0</v>
      </c>
      <c r="O378" s="171">
        <f t="shared" si="209"/>
        <v>1282.25</v>
      </c>
      <c r="P378" s="167">
        <f t="shared" si="210"/>
        <v>1282.25</v>
      </c>
    </row>
    <row r="379" spans="2:16" s="21" customFormat="1" ht="15" x14ac:dyDescent="0.25">
      <c r="B379" s="36" t="str">
        <f>IF(TRIM(G379)&lt;&gt;"",COUNTA($G$66:G379)&amp;"","")</f>
        <v>222</v>
      </c>
      <c r="C379" s="205"/>
      <c r="D379" s="205"/>
      <c r="E379" s="205"/>
      <c r="F379" s="166" t="s">
        <v>235</v>
      </c>
      <c r="G379" s="163">
        <v>1</v>
      </c>
      <c r="H379" s="163"/>
      <c r="I379" s="163" t="s">
        <v>35</v>
      </c>
      <c r="J379" s="177">
        <v>4.55</v>
      </c>
      <c r="K379" s="178">
        <v>95</v>
      </c>
      <c r="L379" s="172">
        <f t="shared" ref="L379" si="214">K379*J379</f>
        <v>432.25</v>
      </c>
      <c r="M379" s="172">
        <v>700</v>
      </c>
      <c r="N379" s="178">
        <v>0</v>
      </c>
      <c r="O379" s="171">
        <f t="shared" ref="O379" si="215">(N379+M379+L379)</f>
        <v>1132.25</v>
      </c>
      <c r="P379" s="167">
        <f t="shared" si="210"/>
        <v>1132.25</v>
      </c>
    </row>
    <row r="380" spans="2:16" s="21" customFormat="1" ht="15" x14ac:dyDescent="0.25">
      <c r="B380" s="36" t="str">
        <f>IF(TRIM(G380)&lt;&gt;"",COUNTA($G$66:G380)&amp;"","")</f>
        <v>223</v>
      </c>
      <c r="C380" s="205"/>
      <c r="D380" s="205"/>
      <c r="E380" s="205"/>
      <c r="F380" s="166" t="s">
        <v>54</v>
      </c>
      <c r="G380" s="163">
        <v>1</v>
      </c>
      <c r="H380" s="163"/>
      <c r="I380" s="163" t="s">
        <v>35</v>
      </c>
      <c r="J380" s="177">
        <v>6.55</v>
      </c>
      <c r="K380" s="178">
        <v>95</v>
      </c>
      <c r="L380" s="172">
        <f t="shared" si="208"/>
        <v>622.25</v>
      </c>
      <c r="M380" s="172">
        <v>2800</v>
      </c>
      <c r="N380" s="178">
        <v>0</v>
      </c>
      <c r="O380" s="171">
        <f t="shared" ref="O380" si="216">(N380+M380+L380)</f>
        <v>3422.25</v>
      </c>
      <c r="P380" s="167">
        <f t="shared" si="210"/>
        <v>3422.25</v>
      </c>
    </row>
    <row r="381" spans="2:16" s="35" customFormat="1" ht="15.75" thickBot="1" x14ac:dyDescent="0.3">
      <c r="B381" s="38" t="str">
        <f>IF(TRIM(G381)&lt;&gt;"",COUNTA($G$66:G381)&amp;"","")</f>
        <v/>
      </c>
      <c r="C381" s="163"/>
      <c r="D381" s="163"/>
      <c r="E381" s="163"/>
      <c r="F381" s="15" t="s">
        <v>8</v>
      </c>
      <c r="G381" s="32"/>
      <c r="H381" s="23"/>
      <c r="I381" s="23"/>
      <c r="J381" s="34"/>
      <c r="K381" s="34"/>
      <c r="L381" s="17"/>
      <c r="M381" s="64"/>
      <c r="N381" s="34"/>
      <c r="O381" s="17"/>
      <c r="P381" s="42">
        <f>SUM(P374:P380)</f>
        <v>12191.15</v>
      </c>
    </row>
    <row r="382" spans="2:16" s="21" customFormat="1" ht="15" x14ac:dyDescent="0.25">
      <c r="B382" s="38" t="str">
        <f>IF(TRIM(G382)&lt;&gt;"",COUNTA($G$66:G382)&amp;"","")</f>
        <v/>
      </c>
      <c r="C382" s="163"/>
      <c r="D382" s="163"/>
      <c r="E382" s="163"/>
      <c r="F382" s="15"/>
      <c r="G382" s="115"/>
      <c r="H382" s="116"/>
      <c r="I382" s="116"/>
      <c r="J382" s="117"/>
      <c r="K382" s="117"/>
      <c r="L382" s="118"/>
      <c r="M382" s="119"/>
      <c r="N382" s="117"/>
      <c r="O382" s="118"/>
      <c r="P382" s="120"/>
    </row>
    <row r="383" spans="2:16" s="35" customFormat="1" ht="15" x14ac:dyDescent="0.25">
      <c r="B383" s="38" t="str">
        <f>IF(TRIM(G383)&lt;&gt;"",COUNTA($G$66:G383)&amp;"","")</f>
        <v/>
      </c>
      <c r="C383" s="163"/>
      <c r="D383" s="163"/>
      <c r="E383" s="163"/>
      <c r="F383" s="15"/>
      <c r="G383" s="27"/>
      <c r="H383" s="164"/>
      <c r="I383" s="164"/>
      <c r="J383" s="164"/>
      <c r="K383" s="164"/>
      <c r="L383" s="121"/>
      <c r="M383" s="112"/>
      <c r="N383" s="164"/>
      <c r="O383" s="121"/>
      <c r="P383" s="113"/>
    </row>
    <row r="384" spans="2:16" s="35" customFormat="1" ht="15" x14ac:dyDescent="0.25">
      <c r="B384" s="86" t="str">
        <f>IF(TRIM(G384)&lt;&gt;"",COUNTA($G$66:G384)&amp;"","")</f>
        <v/>
      </c>
      <c r="C384" s="83"/>
      <c r="D384" s="83"/>
      <c r="E384" s="81">
        <v>120000</v>
      </c>
      <c r="F384" s="2" t="s">
        <v>55</v>
      </c>
      <c r="G384" s="82"/>
      <c r="H384" s="83"/>
      <c r="I384" s="83"/>
      <c r="J384" s="83"/>
      <c r="K384" s="83"/>
      <c r="L384" s="83"/>
      <c r="M384" s="84"/>
      <c r="N384" s="83"/>
      <c r="O384" s="83"/>
      <c r="P384" s="85"/>
    </row>
    <row r="385" spans="2:16" s="21" customFormat="1" ht="15" x14ac:dyDescent="0.25">
      <c r="B385" s="36" t="str">
        <f>IF(TRIM(G385)&lt;&gt;"",COUNTA($G$66:G385)&amp;"","")</f>
        <v>224</v>
      </c>
      <c r="C385" s="205" t="s">
        <v>349</v>
      </c>
      <c r="D385" s="205"/>
      <c r="E385" s="205"/>
      <c r="F385" s="166" t="s">
        <v>296</v>
      </c>
      <c r="G385" s="163">
        <v>1</v>
      </c>
      <c r="H385" s="163"/>
      <c r="I385" s="163" t="s">
        <v>35</v>
      </c>
      <c r="J385" s="177">
        <v>2.5</v>
      </c>
      <c r="K385" s="178">
        <v>95</v>
      </c>
      <c r="L385" s="172">
        <f t="shared" ref="L385:L393" si="217">K385*J385</f>
        <v>237.5</v>
      </c>
      <c r="M385" s="172">
        <v>3500</v>
      </c>
      <c r="N385" s="178">
        <v>0</v>
      </c>
      <c r="O385" s="171">
        <f t="shared" ref="O385:O393" si="218">(N385+M385+L385)</f>
        <v>3737.5</v>
      </c>
      <c r="P385" s="167">
        <f t="shared" ref="P385:P393" si="219">O385*G385</f>
        <v>3737.5</v>
      </c>
    </row>
    <row r="386" spans="2:16" s="21" customFormat="1" ht="15" x14ac:dyDescent="0.25">
      <c r="B386" s="36" t="str">
        <f>IF(TRIM(G386)&lt;&gt;"",COUNTA($G$66:G386)&amp;"","")</f>
        <v>225</v>
      </c>
      <c r="C386" s="205"/>
      <c r="D386" s="205"/>
      <c r="E386" s="205"/>
      <c r="F386" s="166" t="s">
        <v>78</v>
      </c>
      <c r="G386" s="163">
        <v>4</v>
      </c>
      <c r="H386" s="163"/>
      <c r="I386" s="163" t="s">
        <v>35</v>
      </c>
      <c r="J386" s="177">
        <v>2.5</v>
      </c>
      <c r="K386" s="178">
        <v>95</v>
      </c>
      <c r="L386" s="172">
        <f t="shared" si="217"/>
        <v>237.5</v>
      </c>
      <c r="M386" s="172">
        <v>150</v>
      </c>
      <c r="N386" s="178">
        <v>0</v>
      </c>
      <c r="O386" s="171">
        <f t="shared" si="218"/>
        <v>387.5</v>
      </c>
      <c r="P386" s="167">
        <f t="shared" si="219"/>
        <v>1550</v>
      </c>
    </row>
    <row r="387" spans="2:16" s="21" customFormat="1" ht="15" x14ac:dyDescent="0.25">
      <c r="B387" s="36" t="str">
        <f>IF(TRIM(G387)&lt;&gt;"",COUNTA($G$66:G387)&amp;"","")</f>
        <v>226</v>
      </c>
      <c r="C387" s="205"/>
      <c r="D387" s="205"/>
      <c r="E387" s="205"/>
      <c r="F387" s="166" t="s">
        <v>295</v>
      </c>
      <c r="G387" s="163">
        <v>2</v>
      </c>
      <c r="H387" s="163"/>
      <c r="I387" s="163" t="s">
        <v>35</v>
      </c>
      <c r="J387" s="177">
        <v>2.5</v>
      </c>
      <c r="K387" s="178">
        <v>95</v>
      </c>
      <c r="L387" s="172">
        <f t="shared" si="217"/>
        <v>237.5</v>
      </c>
      <c r="M387" s="172">
        <v>850</v>
      </c>
      <c r="N387" s="178">
        <v>0</v>
      </c>
      <c r="O387" s="171">
        <f t="shared" si="218"/>
        <v>1087.5</v>
      </c>
      <c r="P387" s="167">
        <f t="shared" si="219"/>
        <v>2175</v>
      </c>
    </row>
    <row r="388" spans="2:16" s="21" customFormat="1" ht="15" x14ac:dyDescent="0.25">
      <c r="B388" s="36" t="str">
        <f>IF(TRIM(G388)&lt;&gt;"",COUNTA($G$66:G388)&amp;"","")</f>
        <v>227</v>
      </c>
      <c r="C388" s="205"/>
      <c r="D388" s="205"/>
      <c r="E388" s="205"/>
      <c r="F388" s="166" t="s">
        <v>297</v>
      </c>
      <c r="G388" s="163">
        <v>1</v>
      </c>
      <c r="H388" s="163"/>
      <c r="I388" s="163" t="s">
        <v>35</v>
      </c>
      <c r="J388" s="177">
        <v>2.5</v>
      </c>
      <c r="K388" s="178">
        <v>95</v>
      </c>
      <c r="L388" s="172">
        <f t="shared" si="217"/>
        <v>237.5</v>
      </c>
      <c r="M388" s="172">
        <v>550</v>
      </c>
      <c r="N388" s="178">
        <v>0</v>
      </c>
      <c r="O388" s="171">
        <f t="shared" si="218"/>
        <v>787.5</v>
      </c>
      <c r="P388" s="167">
        <f t="shared" si="219"/>
        <v>787.5</v>
      </c>
    </row>
    <row r="389" spans="2:16" s="21" customFormat="1" ht="15" x14ac:dyDescent="0.25">
      <c r="B389" s="36" t="str">
        <f>IF(TRIM(G389)&lt;&gt;"",COUNTA($G$66:G389)&amp;"","")</f>
        <v>228</v>
      </c>
      <c r="C389" s="205"/>
      <c r="D389" s="205"/>
      <c r="E389" s="205"/>
      <c r="F389" s="166" t="s">
        <v>298</v>
      </c>
      <c r="G389" s="163">
        <v>2</v>
      </c>
      <c r="H389" s="163"/>
      <c r="I389" s="163" t="s">
        <v>35</v>
      </c>
      <c r="J389" s="177">
        <v>2.5</v>
      </c>
      <c r="K389" s="178">
        <v>95</v>
      </c>
      <c r="L389" s="172">
        <f t="shared" si="217"/>
        <v>237.5</v>
      </c>
      <c r="M389" s="172">
        <v>650</v>
      </c>
      <c r="N389" s="178">
        <v>0</v>
      </c>
      <c r="O389" s="171">
        <f t="shared" si="218"/>
        <v>887.5</v>
      </c>
      <c r="P389" s="167">
        <f t="shared" si="219"/>
        <v>1775</v>
      </c>
    </row>
    <row r="390" spans="2:16" s="21" customFormat="1" ht="15" x14ac:dyDescent="0.25">
      <c r="B390" s="36" t="str">
        <f>IF(TRIM(G390)&lt;&gt;"",COUNTA($G$66:G390)&amp;"","")</f>
        <v>229</v>
      </c>
      <c r="C390" s="205"/>
      <c r="D390" s="205"/>
      <c r="E390" s="205"/>
      <c r="F390" s="166" t="s">
        <v>79</v>
      </c>
      <c r="G390" s="163">
        <v>4</v>
      </c>
      <c r="H390" s="163"/>
      <c r="I390" s="163" t="s">
        <v>35</v>
      </c>
      <c r="J390" s="177">
        <v>2.5</v>
      </c>
      <c r="K390" s="178">
        <v>95</v>
      </c>
      <c r="L390" s="172">
        <f t="shared" si="217"/>
        <v>237.5</v>
      </c>
      <c r="M390" s="172">
        <v>975</v>
      </c>
      <c r="N390" s="178">
        <v>0</v>
      </c>
      <c r="O390" s="171">
        <f t="shared" si="218"/>
        <v>1212.5</v>
      </c>
      <c r="P390" s="167">
        <f t="shared" si="219"/>
        <v>4850</v>
      </c>
    </row>
    <row r="391" spans="2:16" s="21" customFormat="1" ht="15" x14ac:dyDescent="0.25">
      <c r="B391" s="36" t="str">
        <f>IF(TRIM(G391)&lt;&gt;"",COUNTA($G$66:G391)&amp;"","")</f>
        <v>230</v>
      </c>
      <c r="C391" s="205"/>
      <c r="D391" s="205"/>
      <c r="E391" s="205"/>
      <c r="F391" s="166" t="s">
        <v>80</v>
      </c>
      <c r="G391" s="163">
        <v>1</v>
      </c>
      <c r="H391" s="163"/>
      <c r="I391" s="163" t="s">
        <v>35</v>
      </c>
      <c r="J391" s="177">
        <v>2.5</v>
      </c>
      <c r="K391" s="178">
        <v>95</v>
      </c>
      <c r="L391" s="172">
        <f t="shared" si="217"/>
        <v>237.5</v>
      </c>
      <c r="M391" s="172">
        <v>720</v>
      </c>
      <c r="N391" s="178">
        <v>0</v>
      </c>
      <c r="O391" s="171">
        <f t="shared" si="218"/>
        <v>957.5</v>
      </c>
      <c r="P391" s="167">
        <f t="shared" si="219"/>
        <v>957.5</v>
      </c>
    </row>
    <row r="392" spans="2:16" s="21" customFormat="1" ht="15" x14ac:dyDescent="0.25">
      <c r="B392" s="36" t="str">
        <f>IF(TRIM(G392)&lt;&gt;"",COUNTA($G$66:G392)&amp;"","")</f>
        <v>231</v>
      </c>
      <c r="C392" s="205"/>
      <c r="D392" s="205"/>
      <c r="E392" s="205"/>
      <c r="F392" s="166" t="s">
        <v>81</v>
      </c>
      <c r="G392" s="163">
        <v>2</v>
      </c>
      <c r="H392" s="163"/>
      <c r="I392" s="163" t="s">
        <v>35</v>
      </c>
      <c r="J392" s="177">
        <v>2.5</v>
      </c>
      <c r="K392" s="178">
        <v>95</v>
      </c>
      <c r="L392" s="172">
        <f t="shared" si="217"/>
        <v>237.5</v>
      </c>
      <c r="M392" s="172">
        <v>250.8</v>
      </c>
      <c r="N392" s="178">
        <v>0</v>
      </c>
      <c r="O392" s="171">
        <f t="shared" si="218"/>
        <v>488.3</v>
      </c>
      <c r="P392" s="167">
        <f t="shared" si="219"/>
        <v>976.6</v>
      </c>
    </row>
    <row r="393" spans="2:16" s="21" customFormat="1" ht="15" x14ac:dyDescent="0.25">
      <c r="B393" s="36" t="str">
        <f>IF(TRIM(G393)&lt;&gt;"",COUNTA($G$66:G393)&amp;"","")</f>
        <v>232</v>
      </c>
      <c r="C393" s="205"/>
      <c r="D393" s="205"/>
      <c r="E393" s="205"/>
      <c r="F393" s="166" t="s">
        <v>82</v>
      </c>
      <c r="G393" s="163">
        <v>1</v>
      </c>
      <c r="H393" s="163"/>
      <c r="I393" s="163" t="s">
        <v>35</v>
      </c>
      <c r="J393" s="177">
        <v>2.5</v>
      </c>
      <c r="K393" s="178">
        <v>95</v>
      </c>
      <c r="L393" s="172">
        <f t="shared" si="217"/>
        <v>237.5</v>
      </c>
      <c r="M393" s="172">
        <v>350</v>
      </c>
      <c r="N393" s="178">
        <v>0</v>
      </c>
      <c r="O393" s="171">
        <f t="shared" si="218"/>
        <v>587.5</v>
      </c>
      <c r="P393" s="167">
        <f t="shared" si="219"/>
        <v>587.5</v>
      </c>
    </row>
    <row r="394" spans="2:16" s="35" customFormat="1" ht="15" x14ac:dyDescent="0.25">
      <c r="B394" s="86" t="str">
        <f>IF(TRIM(G394)&lt;&gt;"",COUNTA($G$66:G394)&amp;"","")</f>
        <v/>
      </c>
      <c r="C394" s="83"/>
      <c r="D394" s="87"/>
      <c r="E394" s="81">
        <v>123661</v>
      </c>
      <c r="F394" s="20" t="s">
        <v>83</v>
      </c>
      <c r="G394" s="82"/>
      <c r="H394" s="83"/>
      <c r="I394" s="83"/>
      <c r="J394" s="83"/>
      <c r="K394" s="83"/>
      <c r="L394" s="83"/>
      <c r="M394" s="84"/>
      <c r="N394" s="83"/>
      <c r="O394" s="83"/>
      <c r="P394" s="85"/>
    </row>
    <row r="395" spans="2:16" s="35" customFormat="1" x14ac:dyDescent="0.25">
      <c r="B395" s="36" t="str">
        <f>IF(TRIM(G395)&lt;&gt;"",COUNTA($G$66:G395)&amp;"","")</f>
        <v>233</v>
      </c>
      <c r="C395" s="163"/>
      <c r="D395" s="163"/>
      <c r="E395" s="163"/>
      <c r="F395" s="166" t="s">
        <v>218</v>
      </c>
      <c r="G395" s="163">
        <v>37</v>
      </c>
      <c r="H395" s="163"/>
      <c r="I395" s="163" t="s">
        <v>36</v>
      </c>
      <c r="J395" s="173">
        <v>0.26</v>
      </c>
      <c r="K395" s="178">
        <v>95</v>
      </c>
      <c r="L395" s="171">
        <f t="shared" ref="L395" si="220">J395*K395</f>
        <v>24.7</v>
      </c>
      <c r="M395" s="172">
        <v>98</v>
      </c>
      <c r="N395" s="174">
        <v>0</v>
      </c>
      <c r="O395" s="171">
        <f t="shared" ref="O395" si="221">L395+M395+N395</f>
        <v>122.7</v>
      </c>
      <c r="P395" s="167">
        <f>G395*O395</f>
        <v>4539.9000000000005</v>
      </c>
    </row>
    <row r="396" spans="2:16" s="35" customFormat="1" x14ac:dyDescent="0.25">
      <c r="B396" s="36" t="str">
        <f>IF(TRIM(G396)&lt;&gt;"",COUNTA($G$66:G396)&amp;"","")</f>
        <v>234</v>
      </c>
      <c r="C396" s="163"/>
      <c r="D396" s="163"/>
      <c r="E396" s="163"/>
      <c r="F396" s="166" t="s">
        <v>219</v>
      </c>
      <c r="G396" s="163">
        <v>115</v>
      </c>
      <c r="H396" s="163"/>
      <c r="I396" s="163" t="s">
        <v>36</v>
      </c>
      <c r="J396" s="173">
        <v>0.26</v>
      </c>
      <c r="K396" s="178">
        <v>95</v>
      </c>
      <c r="L396" s="171">
        <f t="shared" ref="L396" si="222">J396*K396</f>
        <v>24.7</v>
      </c>
      <c r="M396" s="172">
        <v>92</v>
      </c>
      <c r="N396" s="174">
        <v>0</v>
      </c>
      <c r="O396" s="171">
        <f t="shared" ref="O396" si="223">L396+M396+N396</f>
        <v>116.7</v>
      </c>
      <c r="P396" s="167">
        <f>G396*O396</f>
        <v>13420.5</v>
      </c>
    </row>
    <row r="397" spans="2:16" s="35" customFormat="1" ht="15.75" thickBot="1" x14ac:dyDescent="0.3">
      <c r="B397" s="38" t="str">
        <f>IF(TRIM(G397)&lt;&gt;"",COUNTA($G$66:G397)&amp;"","")</f>
        <v/>
      </c>
      <c r="C397" s="163"/>
      <c r="D397" s="163"/>
      <c r="E397" s="163"/>
      <c r="F397" s="15" t="s">
        <v>8</v>
      </c>
      <c r="G397" s="32"/>
      <c r="H397" s="23"/>
      <c r="I397" s="23"/>
      <c r="J397" s="34"/>
      <c r="K397" s="34"/>
      <c r="L397" s="17"/>
      <c r="M397" s="64"/>
      <c r="N397" s="34"/>
      <c r="O397" s="17"/>
      <c r="P397" s="42">
        <f>SUM(P385:P396)</f>
        <v>35357</v>
      </c>
    </row>
    <row r="398" spans="2:16" s="21" customFormat="1" ht="15" x14ac:dyDescent="0.25">
      <c r="B398" s="38" t="str">
        <f>IF(TRIM(G398)&lt;&gt;"",COUNTA($G$66:G398)&amp;"","")</f>
        <v/>
      </c>
      <c r="C398" s="163"/>
      <c r="D398" s="163"/>
      <c r="E398" s="163"/>
      <c r="F398" s="15"/>
      <c r="G398" s="115"/>
      <c r="H398" s="116"/>
      <c r="I398" s="116"/>
      <c r="J398" s="117"/>
      <c r="K398" s="117"/>
      <c r="L398" s="118"/>
      <c r="M398" s="119"/>
      <c r="N398" s="117"/>
      <c r="O398" s="118"/>
      <c r="P398" s="120"/>
    </row>
    <row r="399" spans="2:16" s="35" customFormat="1" ht="15" x14ac:dyDescent="0.25">
      <c r="B399" s="38" t="str">
        <f>IF(TRIM(G399)&lt;&gt;"",COUNTA($G$66:G399)&amp;"","")</f>
        <v/>
      </c>
      <c r="C399" s="163"/>
      <c r="D399" s="163"/>
      <c r="E399" s="163"/>
      <c r="F399" s="15"/>
      <c r="G399" s="27"/>
      <c r="H399" s="164"/>
      <c r="I399" s="164"/>
      <c r="J399" s="164"/>
      <c r="K399" s="164"/>
      <c r="L399" s="121"/>
      <c r="M399" s="112"/>
      <c r="N399" s="164"/>
      <c r="O399" s="121"/>
      <c r="P399" s="113"/>
    </row>
    <row r="400" spans="2:16" s="35" customFormat="1" ht="15" x14ac:dyDescent="0.25">
      <c r="B400" s="86" t="str">
        <f>IF(TRIM(G400)&lt;&gt;"",COUNTA($G$66:G400)&amp;"","")</f>
        <v/>
      </c>
      <c r="C400" s="83"/>
      <c r="D400" s="83"/>
      <c r="E400" s="81">
        <v>21000000</v>
      </c>
      <c r="F400" s="2" t="s">
        <v>84</v>
      </c>
      <c r="G400" s="82"/>
      <c r="H400" s="83"/>
      <c r="I400" s="83"/>
      <c r="J400" s="83"/>
      <c r="K400" s="83"/>
      <c r="L400" s="83"/>
      <c r="M400" s="84"/>
      <c r="N400" s="83"/>
      <c r="O400" s="83"/>
      <c r="P400" s="85"/>
    </row>
    <row r="401" spans="2:16" s="35" customFormat="1" ht="15" x14ac:dyDescent="0.25">
      <c r="B401" s="86" t="str">
        <f>IF(TRIM(G401)&lt;&gt;"",COUNTA($G$66:G401)&amp;"","")</f>
        <v/>
      </c>
      <c r="C401" s="83"/>
      <c r="D401" s="87"/>
      <c r="E401" s="81">
        <v>21100000</v>
      </c>
      <c r="F401" s="20" t="s">
        <v>85</v>
      </c>
      <c r="G401" s="82"/>
      <c r="H401" s="83"/>
      <c r="I401" s="83"/>
      <c r="J401" s="83"/>
      <c r="K401" s="83"/>
      <c r="L401" s="83"/>
      <c r="M401" s="84"/>
      <c r="N401" s="83"/>
      <c r="O401" s="83"/>
      <c r="P401" s="85"/>
    </row>
    <row r="402" spans="2:16" s="35" customFormat="1" x14ac:dyDescent="0.25">
      <c r="B402" s="36" t="str">
        <f>IF(TRIM(G402)&lt;&gt;"",COUNTA($G$66:G402)&amp;"","")</f>
        <v>235</v>
      </c>
      <c r="C402" s="181"/>
      <c r="D402" s="181"/>
      <c r="E402" s="181"/>
      <c r="F402" s="166" t="s">
        <v>86</v>
      </c>
      <c r="G402" s="163">
        <v>1</v>
      </c>
      <c r="H402" s="163"/>
      <c r="I402" s="163" t="s">
        <v>5</v>
      </c>
      <c r="J402" s="173"/>
      <c r="K402" s="171"/>
      <c r="L402" s="171"/>
      <c r="M402" s="172"/>
      <c r="N402" s="174"/>
      <c r="O402" s="171"/>
      <c r="P402" s="167">
        <v>25000</v>
      </c>
    </row>
    <row r="403" spans="2:16" s="35" customFormat="1" ht="15.75" thickBot="1" x14ac:dyDescent="0.3">
      <c r="B403" s="133" t="str">
        <f>IF(TRIM(G403)&lt;&gt;"",COUNTA($G$66:G403)&amp;"","")</f>
        <v/>
      </c>
      <c r="C403" s="134"/>
      <c r="D403" s="134"/>
      <c r="E403" s="134"/>
      <c r="F403" s="15" t="s">
        <v>8</v>
      </c>
      <c r="G403" s="32"/>
      <c r="H403" s="23"/>
      <c r="I403" s="23"/>
      <c r="J403" s="34"/>
      <c r="K403" s="34"/>
      <c r="L403" s="17"/>
      <c r="M403" s="64"/>
      <c r="N403" s="34"/>
      <c r="O403" s="17"/>
      <c r="P403" s="42">
        <f>SUM(P402:P402)</f>
        <v>25000</v>
      </c>
    </row>
    <row r="404" spans="2:16" s="35" customFormat="1" x14ac:dyDescent="0.25">
      <c r="B404" s="133" t="str">
        <f>IF(TRIM(G404)&lt;&gt;"",COUNTA($G$66:G404)&amp;"","")</f>
        <v/>
      </c>
      <c r="C404" s="134"/>
      <c r="D404" s="134"/>
      <c r="E404" s="134"/>
      <c r="F404" s="100"/>
      <c r="G404" s="105"/>
      <c r="H404" s="106"/>
      <c r="I404" s="106"/>
      <c r="J404" s="107"/>
      <c r="K404" s="107"/>
      <c r="L404" s="135"/>
      <c r="M404" s="136"/>
      <c r="N404" s="107"/>
      <c r="O404" s="135"/>
      <c r="P404" s="137"/>
    </row>
    <row r="405" spans="2:16" s="35" customFormat="1" x14ac:dyDescent="0.25">
      <c r="B405" s="133" t="str">
        <f>IF(TRIM(G405)&lt;&gt;"",COUNTA($G$66:G405)&amp;"","")</f>
        <v/>
      </c>
      <c r="C405" s="134"/>
      <c r="D405" s="134"/>
      <c r="E405" s="134"/>
      <c r="F405" s="100"/>
      <c r="G405" s="27"/>
      <c r="H405" s="164"/>
      <c r="I405" s="164"/>
      <c r="J405" s="4"/>
      <c r="K405" s="4"/>
      <c r="L405" s="138"/>
      <c r="M405" s="139"/>
      <c r="N405" s="4"/>
      <c r="O405" s="138"/>
      <c r="P405" s="140"/>
    </row>
    <row r="406" spans="2:16" s="35" customFormat="1" ht="15" x14ac:dyDescent="0.25">
      <c r="B406" s="86" t="str">
        <f>IF(TRIM(G406)&lt;&gt;"",COUNTA($G$66:G406)&amp;"","")</f>
        <v/>
      </c>
      <c r="C406" s="83"/>
      <c r="D406" s="87"/>
      <c r="E406" s="89">
        <v>2200000</v>
      </c>
      <c r="F406" s="2" t="s">
        <v>88</v>
      </c>
      <c r="G406" s="82"/>
      <c r="H406" s="83"/>
      <c r="I406" s="83"/>
      <c r="J406" s="83"/>
      <c r="K406" s="83"/>
      <c r="L406" s="83"/>
      <c r="M406" s="84"/>
      <c r="N406" s="83"/>
      <c r="O406" s="83"/>
      <c r="P406" s="85"/>
    </row>
    <row r="407" spans="2:16" s="35" customFormat="1" x14ac:dyDescent="0.25">
      <c r="B407" s="38" t="str">
        <f>IF(TRIM(G407)&lt;&gt;"",COUNTA($G$66:G407)&amp;"","")</f>
        <v>236</v>
      </c>
      <c r="C407" s="202" t="s">
        <v>349</v>
      </c>
      <c r="D407" s="202"/>
      <c r="E407" s="202"/>
      <c r="F407" s="166" t="s">
        <v>89</v>
      </c>
      <c r="G407" s="163">
        <v>1</v>
      </c>
      <c r="H407" s="163"/>
      <c r="I407" s="163" t="s">
        <v>35</v>
      </c>
      <c r="J407" s="173">
        <v>0.85</v>
      </c>
      <c r="K407" s="171">
        <v>120</v>
      </c>
      <c r="L407" s="171">
        <f t="shared" ref="L407:L430" si="224">J407*K407</f>
        <v>102</v>
      </c>
      <c r="M407" s="172">
        <v>150</v>
      </c>
      <c r="N407" s="174">
        <v>0</v>
      </c>
      <c r="O407" s="171">
        <f t="shared" ref="O407:O430" si="225">L407+M407+N407</f>
        <v>252</v>
      </c>
      <c r="P407" s="167">
        <f t="shared" ref="P407:P425" si="226">G407*O407</f>
        <v>252</v>
      </c>
    </row>
    <row r="408" spans="2:16" s="35" customFormat="1" x14ac:dyDescent="0.25">
      <c r="B408" s="38" t="str">
        <f>IF(TRIM(G408)&lt;&gt;"",COUNTA($G$66:G408)&amp;"","")</f>
        <v>237</v>
      </c>
      <c r="C408" s="202"/>
      <c r="D408" s="202"/>
      <c r="E408" s="202"/>
      <c r="F408" s="166" t="s">
        <v>231</v>
      </c>
      <c r="G408" s="163">
        <v>2</v>
      </c>
      <c r="H408" s="163"/>
      <c r="I408" s="163" t="s">
        <v>35</v>
      </c>
      <c r="J408" s="173">
        <v>3.65</v>
      </c>
      <c r="K408" s="171">
        <v>120</v>
      </c>
      <c r="L408" s="171">
        <f t="shared" si="224"/>
        <v>438</v>
      </c>
      <c r="M408" s="172">
        <v>450</v>
      </c>
      <c r="N408" s="174">
        <v>0</v>
      </c>
      <c r="O408" s="171">
        <f t="shared" si="225"/>
        <v>888</v>
      </c>
      <c r="P408" s="167">
        <f t="shared" si="226"/>
        <v>1776</v>
      </c>
    </row>
    <row r="409" spans="2:16" s="35" customFormat="1" x14ac:dyDescent="0.25">
      <c r="B409" s="38" t="str">
        <f>IF(TRIM(G409)&lt;&gt;"",COUNTA($G$66:G409)&amp;"","")</f>
        <v>238</v>
      </c>
      <c r="C409" s="202"/>
      <c r="D409" s="202"/>
      <c r="E409" s="202"/>
      <c r="F409" s="166" t="s">
        <v>299</v>
      </c>
      <c r="G409" s="163">
        <v>1</v>
      </c>
      <c r="H409" s="163"/>
      <c r="I409" s="163" t="s">
        <v>35</v>
      </c>
      <c r="J409" s="173">
        <v>2.25</v>
      </c>
      <c r="K409" s="171">
        <v>120</v>
      </c>
      <c r="L409" s="171">
        <f t="shared" si="224"/>
        <v>270</v>
      </c>
      <c r="M409" s="172">
        <v>145</v>
      </c>
      <c r="N409" s="174">
        <v>0</v>
      </c>
      <c r="O409" s="171">
        <f t="shared" si="225"/>
        <v>415</v>
      </c>
      <c r="P409" s="167">
        <f t="shared" si="226"/>
        <v>415</v>
      </c>
    </row>
    <row r="410" spans="2:16" s="35" customFormat="1" x14ac:dyDescent="0.25">
      <c r="B410" s="38" t="str">
        <f>IF(TRIM(G410)&lt;&gt;"",COUNTA($G$66:G410)&amp;"","")</f>
        <v>239</v>
      </c>
      <c r="C410" s="202"/>
      <c r="D410" s="202"/>
      <c r="E410" s="202"/>
      <c r="F410" s="166" t="s">
        <v>301</v>
      </c>
      <c r="G410" s="163">
        <v>4</v>
      </c>
      <c r="H410" s="163"/>
      <c r="I410" s="163" t="s">
        <v>35</v>
      </c>
      <c r="J410" s="173">
        <v>0.85</v>
      </c>
      <c r="K410" s="171">
        <v>120</v>
      </c>
      <c r="L410" s="171">
        <f t="shared" si="224"/>
        <v>102</v>
      </c>
      <c r="M410" s="172">
        <v>95.98</v>
      </c>
      <c r="N410" s="174">
        <v>0</v>
      </c>
      <c r="O410" s="171">
        <f t="shared" si="225"/>
        <v>197.98000000000002</v>
      </c>
      <c r="P410" s="167">
        <f t="shared" si="226"/>
        <v>791.92000000000007</v>
      </c>
    </row>
    <row r="411" spans="2:16" s="35" customFormat="1" x14ac:dyDescent="0.25">
      <c r="B411" s="38" t="str">
        <f>IF(TRIM(G411)&lt;&gt;"",COUNTA($G$66:G411)&amp;"","")</f>
        <v>240</v>
      </c>
      <c r="C411" s="202"/>
      <c r="D411" s="202"/>
      <c r="E411" s="202"/>
      <c r="F411" s="166" t="s">
        <v>300</v>
      </c>
      <c r="G411" s="163">
        <v>8</v>
      </c>
      <c r="H411" s="163"/>
      <c r="I411" s="163" t="s">
        <v>35</v>
      </c>
      <c r="J411" s="173">
        <v>1.25</v>
      </c>
      <c r="K411" s="171">
        <v>120</v>
      </c>
      <c r="L411" s="171">
        <f t="shared" si="224"/>
        <v>150</v>
      </c>
      <c r="M411" s="172">
        <v>97.74</v>
      </c>
      <c r="N411" s="174">
        <v>0</v>
      </c>
      <c r="O411" s="171">
        <f t="shared" si="225"/>
        <v>247.74</v>
      </c>
      <c r="P411" s="167">
        <f t="shared" si="226"/>
        <v>1981.92</v>
      </c>
    </row>
    <row r="412" spans="2:16" s="35" customFormat="1" x14ac:dyDescent="0.25">
      <c r="B412" s="38" t="str">
        <f>IF(TRIM(G412)&lt;&gt;"",COUNTA($G$66:G412)&amp;"","")</f>
        <v>241</v>
      </c>
      <c r="C412" s="202"/>
      <c r="D412" s="202"/>
      <c r="E412" s="202"/>
      <c r="F412" s="166" t="s">
        <v>90</v>
      </c>
      <c r="G412" s="163">
        <v>1</v>
      </c>
      <c r="H412" s="163"/>
      <c r="I412" s="163" t="s">
        <v>35</v>
      </c>
      <c r="J412" s="173">
        <v>6.5</v>
      </c>
      <c r="K412" s="171">
        <v>120</v>
      </c>
      <c r="L412" s="171">
        <f t="shared" si="224"/>
        <v>780</v>
      </c>
      <c r="M412" s="172">
        <v>250</v>
      </c>
      <c r="N412" s="174">
        <v>0</v>
      </c>
      <c r="O412" s="171">
        <f t="shared" si="225"/>
        <v>1030</v>
      </c>
      <c r="P412" s="167">
        <f t="shared" si="226"/>
        <v>1030</v>
      </c>
    </row>
    <row r="413" spans="2:16" s="35" customFormat="1" x14ac:dyDescent="0.25">
      <c r="B413" s="38" t="str">
        <f>IF(TRIM(G413)&lt;&gt;"",COUNTA($G$66:G413)&amp;"","")</f>
        <v>242</v>
      </c>
      <c r="C413" s="202"/>
      <c r="D413" s="202"/>
      <c r="E413" s="202"/>
      <c r="F413" s="166" t="s">
        <v>91</v>
      </c>
      <c r="G413" s="163">
        <v>1</v>
      </c>
      <c r="H413" s="163"/>
      <c r="I413" s="163" t="s">
        <v>35</v>
      </c>
      <c r="J413" s="173">
        <v>1.25</v>
      </c>
      <c r="K413" s="171">
        <v>120</v>
      </c>
      <c r="L413" s="171">
        <f t="shared" si="224"/>
        <v>150</v>
      </c>
      <c r="M413" s="172">
        <v>102.63</v>
      </c>
      <c r="N413" s="174">
        <v>0</v>
      </c>
      <c r="O413" s="171">
        <f t="shared" si="225"/>
        <v>252.63</v>
      </c>
      <c r="P413" s="167">
        <f t="shared" si="226"/>
        <v>252.63</v>
      </c>
    </row>
    <row r="414" spans="2:16" s="35" customFormat="1" ht="28.5" x14ac:dyDescent="0.25">
      <c r="B414" s="38" t="str">
        <f>IF(TRIM(G414)&lt;&gt;"",COUNTA($G$66:G414)&amp;"","")</f>
        <v>243</v>
      </c>
      <c r="C414" s="202"/>
      <c r="D414" s="202"/>
      <c r="E414" s="202"/>
      <c r="F414" s="166" t="s">
        <v>92</v>
      </c>
      <c r="G414" s="163">
        <v>2</v>
      </c>
      <c r="H414" s="163"/>
      <c r="I414" s="163" t="s">
        <v>35</v>
      </c>
      <c r="J414" s="173">
        <v>1.98</v>
      </c>
      <c r="K414" s="171">
        <v>120</v>
      </c>
      <c r="L414" s="171">
        <f t="shared" si="224"/>
        <v>237.6</v>
      </c>
      <c r="M414" s="172">
        <v>150</v>
      </c>
      <c r="N414" s="174">
        <v>0</v>
      </c>
      <c r="O414" s="171">
        <f t="shared" si="225"/>
        <v>387.6</v>
      </c>
      <c r="P414" s="167">
        <f t="shared" si="226"/>
        <v>775.2</v>
      </c>
    </row>
    <row r="415" spans="2:16" s="35" customFormat="1" x14ac:dyDescent="0.25">
      <c r="B415" s="38" t="str">
        <f>IF(TRIM(G415)&lt;&gt;"",COUNTA($G$66:G415)&amp;"","")</f>
        <v>244</v>
      </c>
      <c r="C415" s="202"/>
      <c r="D415" s="202"/>
      <c r="E415" s="202"/>
      <c r="F415" s="166" t="s">
        <v>302</v>
      </c>
      <c r="G415" s="163">
        <v>1</v>
      </c>
      <c r="H415" s="163"/>
      <c r="I415" s="163" t="s">
        <v>35</v>
      </c>
      <c r="J415" s="173">
        <v>2.25</v>
      </c>
      <c r="K415" s="171">
        <v>120</v>
      </c>
      <c r="L415" s="171">
        <f t="shared" si="224"/>
        <v>270</v>
      </c>
      <c r="M415" s="172">
        <v>189</v>
      </c>
      <c r="N415" s="174">
        <v>0</v>
      </c>
      <c r="O415" s="171">
        <f t="shared" si="225"/>
        <v>459</v>
      </c>
      <c r="P415" s="167">
        <f t="shared" si="226"/>
        <v>459</v>
      </c>
    </row>
    <row r="416" spans="2:16" s="35" customFormat="1" x14ac:dyDescent="0.25">
      <c r="B416" s="38" t="str">
        <f>IF(TRIM(G416)&lt;&gt;"",COUNTA($G$66:G416)&amp;"","")</f>
        <v>245</v>
      </c>
      <c r="C416" s="202"/>
      <c r="D416" s="202"/>
      <c r="E416" s="202"/>
      <c r="F416" s="166" t="s">
        <v>93</v>
      </c>
      <c r="G416" s="163">
        <v>1</v>
      </c>
      <c r="H416" s="163"/>
      <c r="I416" s="163" t="s">
        <v>35</v>
      </c>
      <c r="J416" s="173">
        <f>3.45+1.65+0.65+0.85</f>
        <v>6.6</v>
      </c>
      <c r="K416" s="171">
        <v>120</v>
      </c>
      <c r="L416" s="171">
        <f t="shared" si="224"/>
        <v>792</v>
      </c>
      <c r="M416" s="172">
        <f>400+155+80</f>
        <v>635</v>
      </c>
      <c r="N416" s="174">
        <v>0</v>
      </c>
      <c r="O416" s="171">
        <f t="shared" si="225"/>
        <v>1427</v>
      </c>
      <c r="P416" s="167">
        <f t="shared" si="226"/>
        <v>1427</v>
      </c>
    </row>
    <row r="417" spans="2:16" s="35" customFormat="1" x14ac:dyDescent="0.25">
      <c r="B417" s="38" t="str">
        <f>IF(TRIM(G417)&lt;&gt;"",COUNTA($G$66:G417)&amp;"","")</f>
        <v>246</v>
      </c>
      <c r="C417" s="202"/>
      <c r="D417" s="202"/>
      <c r="E417" s="202"/>
      <c r="F417" s="166" t="s">
        <v>229</v>
      </c>
      <c r="G417" s="163">
        <v>5</v>
      </c>
      <c r="H417" s="163"/>
      <c r="I417" s="163" t="s">
        <v>35</v>
      </c>
      <c r="J417" s="173">
        <f>2.65+1.25+0.8</f>
        <v>4.7</v>
      </c>
      <c r="K417" s="171">
        <v>120</v>
      </c>
      <c r="L417" s="171">
        <f t="shared" si="224"/>
        <v>564</v>
      </c>
      <c r="M417" s="172">
        <f>136+165+80</f>
        <v>381</v>
      </c>
      <c r="N417" s="174">
        <v>0</v>
      </c>
      <c r="O417" s="171">
        <f t="shared" si="225"/>
        <v>945</v>
      </c>
      <c r="P417" s="167">
        <f t="shared" si="226"/>
        <v>4725</v>
      </c>
    </row>
    <row r="418" spans="2:16" s="35" customFormat="1" x14ac:dyDescent="0.25">
      <c r="B418" s="38" t="str">
        <f>IF(TRIM(G418)&lt;&gt;"",COUNTA($G$66:G418)&amp;"","")</f>
        <v>247</v>
      </c>
      <c r="C418" s="202"/>
      <c r="D418" s="202"/>
      <c r="E418" s="202"/>
      <c r="F418" s="166" t="s">
        <v>303</v>
      </c>
      <c r="G418" s="163">
        <v>1</v>
      </c>
      <c r="H418" s="163"/>
      <c r="I418" s="163" t="s">
        <v>35</v>
      </c>
      <c r="J418" s="173">
        <f>2.65+1.25+0.8</f>
        <v>4.7</v>
      </c>
      <c r="K418" s="171">
        <v>120</v>
      </c>
      <c r="L418" s="171">
        <f t="shared" si="224"/>
        <v>564</v>
      </c>
      <c r="M418" s="172">
        <v>366</v>
      </c>
      <c r="N418" s="174">
        <v>0</v>
      </c>
      <c r="O418" s="171">
        <f t="shared" si="225"/>
        <v>930</v>
      </c>
      <c r="P418" s="167">
        <f t="shared" si="226"/>
        <v>930</v>
      </c>
    </row>
    <row r="419" spans="2:16" s="35" customFormat="1" ht="28.5" x14ac:dyDescent="0.25">
      <c r="B419" s="38" t="str">
        <f>IF(TRIM(G419)&lt;&gt;"",COUNTA($G$66:G419)&amp;"","")</f>
        <v>248</v>
      </c>
      <c r="C419" s="202"/>
      <c r="D419" s="202"/>
      <c r="E419" s="202"/>
      <c r="F419" s="166" t="s">
        <v>94</v>
      </c>
      <c r="G419" s="163">
        <v>2</v>
      </c>
      <c r="H419" s="163"/>
      <c r="I419" s="163" t="s">
        <v>35</v>
      </c>
      <c r="J419" s="173">
        <v>1.65</v>
      </c>
      <c r="K419" s="171">
        <v>120</v>
      </c>
      <c r="L419" s="171">
        <f t="shared" si="224"/>
        <v>198</v>
      </c>
      <c r="M419" s="172">
        <v>514</v>
      </c>
      <c r="N419" s="174">
        <v>0</v>
      </c>
      <c r="O419" s="171">
        <f t="shared" si="225"/>
        <v>712</v>
      </c>
      <c r="P419" s="167">
        <f t="shared" si="226"/>
        <v>1424</v>
      </c>
    </row>
    <row r="420" spans="2:16" s="35" customFormat="1" ht="28.5" x14ac:dyDescent="0.25">
      <c r="B420" s="38" t="str">
        <f>IF(TRIM(G420)&lt;&gt;"",COUNTA($G$66:G420)&amp;"","")</f>
        <v>249</v>
      </c>
      <c r="C420" s="202"/>
      <c r="D420" s="202"/>
      <c r="E420" s="202"/>
      <c r="F420" s="166" t="s">
        <v>95</v>
      </c>
      <c r="G420" s="163">
        <v>2</v>
      </c>
      <c r="H420" s="163"/>
      <c r="I420" s="163" t="s">
        <v>35</v>
      </c>
      <c r="J420" s="173">
        <v>1.98</v>
      </c>
      <c r="K420" s="171">
        <v>120</v>
      </c>
      <c r="L420" s="171">
        <f t="shared" si="224"/>
        <v>237.6</v>
      </c>
      <c r="M420" s="172">
        <v>1200</v>
      </c>
      <c r="N420" s="174">
        <v>0</v>
      </c>
      <c r="O420" s="171">
        <f t="shared" si="225"/>
        <v>1437.6</v>
      </c>
      <c r="P420" s="167">
        <f t="shared" si="226"/>
        <v>2875.2</v>
      </c>
    </row>
    <row r="421" spans="2:16" s="35" customFormat="1" x14ac:dyDescent="0.25">
      <c r="B421" s="38" t="str">
        <f>IF(TRIM(G421)&lt;&gt;"",COUNTA($G$66:G421)&amp;"","")</f>
        <v>250</v>
      </c>
      <c r="C421" s="202"/>
      <c r="D421" s="202"/>
      <c r="E421" s="202"/>
      <c r="F421" s="166" t="s">
        <v>232</v>
      </c>
      <c r="G421" s="163">
        <v>1</v>
      </c>
      <c r="H421" s="163"/>
      <c r="I421" s="163" t="s">
        <v>35</v>
      </c>
      <c r="J421" s="173">
        <v>3.65</v>
      </c>
      <c r="K421" s="171">
        <v>120</v>
      </c>
      <c r="L421" s="171">
        <f t="shared" si="224"/>
        <v>438</v>
      </c>
      <c r="M421" s="172">
        <v>1500</v>
      </c>
      <c r="N421" s="174">
        <v>0</v>
      </c>
      <c r="O421" s="171">
        <f t="shared" si="225"/>
        <v>1938</v>
      </c>
      <c r="P421" s="167">
        <f t="shared" si="226"/>
        <v>1938</v>
      </c>
    </row>
    <row r="422" spans="2:16" s="35" customFormat="1" x14ac:dyDescent="0.25">
      <c r="B422" s="38" t="str">
        <f>IF(TRIM(G422)&lt;&gt;"",COUNTA($G$66:G422)&amp;"","")</f>
        <v>251</v>
      </c>
      <c r="C422" s="202"/>
      <c r="D422" s="202"/>
      <c r="E422" s="202"/>
      <c r="F422" s="166" t="s">
        <v>329</v>
      </c>
      <c r="G422" s="163">
        <v>1</v>
      </c>
      <c r="H422" s="163"/>
      <c r="I422" s="163" t="s">
        <v>35</v>
      </c>
      <c r="J422" s="173">
        <v>1.65</v>
      </c>
      <c r="K422" s="171">
        <v>120</v>
      </c>
      <c r="L422" s="171">
        <f t="shared" si="224"/>
        <v>198</v>
      </c>
      <c r="M422" s="172">
        <v>71.739999999999995</v>
      </c>
      <c r="N422" s="174">
        <v>0</v>
      </c>
      <c r="O422" s="171">
        <f t="shared" si="225"/>
        <v>269.74</v>
      </c>
      <c r="P422" s="167">
        <f t="shared" si="226"/>
        <v>269.74</v>
      </c>
    </row>
    <row r="423" spans="2:16" s="35" customFormat="1" x14ac:dyDescent="0.25">
      <c r="B423" s="38" t="str">
        <f>IF(TRIM(G423)&lt;&gt;"",COUNTA($G$66:G423)&amp;"","")</f>
        <v>252</v>
      </c>
      <c r="C423" s="202"/>
      <c r="D423" s="202"/>
      <c r="E423" s="202"/>
      <c r="F423" s="166" t="s">
        <v>96</v>
      </c>
      <c r="G423" s="163">
        <v>1</v>
      </c>
      <c r="H423" s="163"/>
      <c r="I423" s="163" t="s">
        <v>35</v>
      </c>
      <c r="J423" s="173">
        <v>1.65</v>
      </c>
      <c r="K423" s="171">
        <v>120</v>
      </c>
      <c r="L423" s="171">
        <f t="shared" si="224"/>
        <v>198</v>
      </c>
      <c r="M423" s="172">
        <v>120</v>
      </c>
      <c r="N423" s="174">
        <v>0</v>
      </c>
      <c r="O423" s="171">
        <f t="shared" si="225"/>
        <v>318</v>
      </c>
      <c r="P423" s="167">
        <f t="shared" si="226"/>
        <v>318</v>
      </c>
    </row>
    <row r="424" spans="2:16" s="35" customFormat="1" x14ac:dyDescent="0.25">
      <c r="B424" s="38" t="str">
        <f>IF(TRIM(G424)&lt;&gt;"",COUNTA($G$66:G424)&amp;"","")</f>
        <v>253</v>
      </c>
      <c r="C424" s="202"/>
      <c r="D424" s="202"/>
      <c r="E424" s="202"/>
      <c r="F424" s="166" t="s">
        <v>304</v>
      </c>
      <c r="G424" s="163">
        <v>5</v>
      </c>
      <c r="H424" s="163"/>
      <c r="I424" s="163" t="s">
        <v>35</v>
      </c>
      <c r="J424" s="173">
        <v>0.85</v>
      </c>
      <c r="K424" s="171">
        <v>120</v>
      </c>
      <c r="L424" s="171">
        <f t="shared" si="224"/>
        <v>102</v>
      </c>
      <c r="M424" s="172">
        <v>80</v>
      </c>
      <c r="N424" s="174">
        <v>0</v>
      </c>
      <c r="O424" s="171">
        <f t="shared" si="225"/>
        <v>182</v>
      </c>
      <c r="P424" s="167">
        <f t="shared" si="226"/>
        <v>910</v>
      </c>
    </row>
    <row r="425" spans="2:16" s="35" customFormat="1" x14ac:dyDescent="0.25">
      <c r="B425" s="38" t="str">
        <f>IF(TRIM(G425)&lt;&gt;"",COUNTA($G$66:G425)&amp;"","")</f>
        <v>254</v>
      </c>
      <c r="C425" s="202"/>
      <c r="D425" s="202"/>
      <c r="E425" s="202"/>
      <c r="F425" s="166" t="s">
        <v>230</v>
      </c>
      <c r="G425" s="163">
        <v>3</v>
      </c>
      <c r="H425" s="163"/>
      <c r="I425" s="163" t="s">
        <v>35</v>
      </c>
      <c r="J425" s="173">
        <v>4.25</v>
      </c>
      <c r="K425" s="171">
        <v>120</v>
      </c>
      <c r="L425" s="171">
        <f t="shared" si="224"/>
        <v>510</v>
      </c>
      <c r="M425" s="172">
        <v>480</v>
      </c>
      <c r="N425" s="174">
        <v>0</v>
      </c>
      <c r="O425" s="171">
        <f t="shared" si="225"/>
        <v>990</v>
      </c>
      <c r="P425" s="167">
        <f t="shared" si="226"/>
        <v>2970</v>
      </c>
    </row>
    <row r="426" spans="2:16" s="35" customFormat="1" ht="15" x14ac:dyDescent="0.25">
      <c r="B426" s="38" t="str">
        <f>IF(TRIM(G426)&lt;&gt;"",COUNTA($G$66:G426)&amp;"","")</f>
        <v/>
      </c>
      <c r="C426" s="202"/>
      <c r="D426" s="202"/>
      <c r="E426" s="202"/>
      <c r="F426" s="90" t="s">
        <v>97</v>
      </c>
      <c r="G426" s="141"/>
      <c r="H426" s="141"/>
      <c r="I426" s="141"/>
      <c r="J426" s="173"/>
      <c r="K426" s="171"/>
      <c r="L426" s="171"/>
      <c r="M426" s="172"/>
      <c r="N426" s="174"/>
      <c r="O426" s="171"/>
      <c r="P426" s="167"/>
    </row>
    <row r="427" spans="2:16" s="35" customFormat="1" x14ac:dyDescent="0.25">
      <c r="B427" s="38" t="str">
        <f>IF(TRIM(G427)&lt;&gt;"",COUNTA($G$66:G427)&amp;"","")</f>
        <v>255</v>
      </c>
      <c r="C427" s="202"/>
      <c r="D427" s="202"/>
      <c r="E427" s="202"/>
      <c r="F427" s="166" t="s">
        <v>305</v>
      </c>
      <c r="G427" s="163">
        <v>1</v>
      </c>
      <c r="H427" s="163"/>
      <c r="I427" s="163" t="s">
        <v>35</v>
      </c>
      <c r="J427" s="173">
        <v>4.5</v>
      </c>
      <c r="K427" s="171">
        <v>120</v>
      </c>
      <c r="L427" s="171">
        <f t="shared" si="224"/>
        <v>540</v>
      </c>
      <c r="M427" s="172">
        <v>1698</v>
      </c>
      <c r="N427" s="174">
        <v>0</v>
      </c>
      <c r="O427" s="171">
        <f t="shared" si="225"/>
        <v>2238</v>
      </c>
      <c r="P427" s="167">
        <f t="shared" ref="P427:P435" si="227">G427*O427</f>
        <v>2238</v>
      </c>
    </row>
    <row r="428" spans="2:16" s="35" customFormat="1" x14ac:dyDescent="0.25">
      <c r="B428" s="38" t="str">
        <f>IF(TRIM(G428)&lt;&gt;"",COUNTA($G$66:G428)&amp;"","")</f>
        <v>256</v>
      </c>
      <c r="C428" s="202"/>
      <c r="D428" s="202"/>
      <c r="E428" s="202"/>
      <c r="F428" s="166" t="s">
        <v>236</v>
      </c>
      <c r="G428" s="163">
        <v>1</v>
      </c>
      <c r="H428" s="163"/>
      <c r="I428" s="163" t="s">
        <v>35</v>
      </c>
      <c r="J428" s="173">
        <v>12.98</v>
      </c>
      <c r="K428" s="171">
        <v>120</v>
      </c>
      <c r="L428" s="171">
        <f t="shared" si="224"/>
        <v>1557.6000000000001</v>
      </c>
      <c r="M428" s="172">
        <v>1495</v>
      </c>
      <c r="N428" s="174">
        <v>0</v>
      </c>
      <c r="O428" s="171">
        <f t="shared" si="225"/>
        <v>3052.6000000000004</v>
      </c>
      <c r="P428" s="167">
        <f t="shared" si="227"/>
        <v>3052.6000000000004</v>
      </c>
    </row>
    <row r="429" spans="2:16" s="35" customFormat="1" x14ac:dyDescent="0.25">
      <c r="B429" s="38" t="str">
        <f>IF(TRIM(G429)&lt;&gt;"",COUNTA($G$66:G429)&amp;"","")</f>
        <v>257</v>
      </c>
      <c r="C429" s="202"/>
      <c r="D429" s="202"/>
      <c r="E429" s="202"/>
      <c r="F429" s="166" t="s">
        <v>98</v>
      </c>
      <c r="G429" s="163">
        <v>1</v>
      </c>
      <c r="H429" s="163"/>
      <c r="I429" s="163" t="s">
        <v>35</v>
      </c>
      <c r="J429" s="173">
        <v>4.5</v>
      </c>
      <c r="K429" s="171">
        <v>120</v>
      </c>
      <c r="L429" s="171">
        <f t="shared" si="224"/>
        <v>540</v>
      </c>
      <c r="M429" s="172">
        <v>950</v>
      </c>
      <c r="N429" s="174">
        <v>0</v>
      </c>
      <c r="O429" s="171">
        <f t="shared" si="225"/>
        <v>1490</v>
      </c>
      <c r="P429" s="167">
        <f t="shared" si="227"/>
        <v>1490</v>
      </c>
    </row>
    <row r="430" spans="2:16" s="35" customFormat="1" x14ac:dyDescent="0.25">
      <c r="B430" s="38" t="str">
        <f>IF(TRIM(G430)&lt;&gt;"",COUNTA($G$66:G430)&amp;"","")</f>
        <v>258</v>
      </c>
      <c r="C430" s="202"/>
      <c r="D430" s="202"/>
      <c r="E430" s="202"/>
      <c r="F430" s="166" t="s">
        <v>99</v>
      </c>
      <c r="G430" s="163">
        <v>25</v>
      </c>
      <c r="H430" s="163"/>
      <c r="I430" s="163" t="s">
        <v>35</v>
      </c>
      <c r="J430" s="173">
        <v>0.55000000000000004</v>
      </c>
      <c r="K430" s="171">
        <v>120</v>
      </c>
      <c r="L430" s="171">
        <f t="shared" si="224"/>
        <v>66</v>
      </c>
      <c r="M430" s="172">
        <v>45</v>
      </c>
      <c r="N430" s="174">
        <v>0</v>
      </c>
      <c r="O430" s="171">
        <f t="shared" si="225"/>
        <v>111</v>
      </c>
      <c r="P430" s="167">
        <f t="shared" si="227"/>
        <v>2775</v>
      </c>
    </row>
    <row r="431" spans="2:16" s="35" customFormat="1" x14ac:dyDescent="0.25">
      <c r="B431" s="38" t="str">
        <f>IF(TRIM(G431)&lt;&gt;"",COUNTA($G$66:G431)&amp;"","")</f>
        <v>259</v>
      </c>
      <c r="C431" s="202"/>
      <c r="D431" s="202"/>
      <c r="E431" s="202"/>
      <c r="F431" s="166" t="s">
        <v>100</v>
      </c>
      <c r="G431" s="163">
        <v>2</v>
      </c>
      <c r="H431" s="163"/>
      <c r="I431" s="163" t="s">
        <v>35</v>
      </c>
      <c r="J431" s="173">
        <v>0.85</v>
      </c>
      <c r="K431" s="171">
        <v>120</v>
      </c>
      <c r="L431" s="171">
        <f t="shared" ref="L431:L435" si="228">J431*K431</f>
        <v>102</v>
      </c>
      <c r="M431" s="172">
        <v>95</v>
      </c>
      <c r="N431" s="174">
        <v>0</v>
      </c>
      <c r="O431" s="171">
        <f t="shared" ref="O431:O435" si="229">L431+M431+N431</f>
        <v>197</v>
      </c>
      <c r="P431" s="167">
        <f t="shared" si="227"/>
        <v>394</v>
      </c>
    </row>
    <row r="432" spans="2:16" s="35" customFormat="1" x14ac:dyDescent="0.25">
      <c r="B432" s="38" t="str">
        <f>IF(TRIM(G432)&lt;&gt;"",COUNTA($G$66:G432)&amp;"","")</f>
        <v>260</v>
      </c>
      <c r="C432" s="202"/>
      <c r="D432" s="202"/>
      <c r="E432" s="202"/>
      <c r="F432" s="166" t="s">
        <v>101</v>
      </c>
      <c r="G432" s="163">
        <v>4</v>
      </c>
      <c r="H432" s="163"/>
      <c r="I432" s="163" t="s">
        <v>35</v>
      </c>
      <c r="J432" s="173">
        <v>0.85</v>
      </c>
      <c r="K432" s="171">
        <v>120</v>
      </c>
      <c r="L432" s="171">
        <f t="shared" si="228"/>
        <v>102</v>
      </c>
      <c r="M432" s="172">
        <v>85</v>
      </c>
      <c r="N432" s="174">
        <v>0</v>
      </c>
      <c r="O432" s="171">
        <f t="shared" si="229"/>
        <v>187</v>
      </c>
      <c r="P432" s="167">
        <f t="shared" si="227"/>
        <v>748</v>
      </c>
    </row>
    <row r="433" spans="2:16" s="35" customFormat="1" x14ac:dyDescent="0.25">
      <c r="B433" s="38" t="str">
        <f>IF(TRIM(G433)&lt;&gt;"",COUNTA($G$66:G433)&amp;"","")</f>
        <v>261</v>
      </c>
      <c r="C433" s="202"/>
      <c r="D433" s="202"/>
      <c r="E433" s="202"/>
      <c r="F433" s="166" t="s">
        <v>102</v>
      </c>
      <c r="G433" s="163">
        <v>4</v>
      </c>
      <c r="H433" s="163"/>
      <c r="I433" s="163" t="s">
        <v>35</v>
      </c>
      <c r="J433" s="173">
        <v>0.65</v>
      </c>
      <c r="K433" s="171">
        <v>120</v>
      </c>
      <c r="L433" s="171">
        <f t="shared" si="228"/>
        <v>78</v>
      </c>
      <c r="M433" s="172">
        <v>120</v>
      </c>
      <c r="N433" s="174">
        <v>0</v>
      </c>
      <c r="O433" s="171">
        <f t="shared" si="229"/>
        <v>198</v>
      </c>
      <c r="P433" s="167">
        <f t="shared" si="227"/>
        <v>792</v>
      </c>
    </row>
    <row r="434" spans="2:16" s="35" customFormat="1" x14ac:dyDescent="0.25">
      <c r="B434" s="38" t="str">
        <f>IF(TRIM(G434)&lt;&gt;"",COUNTA($G$66:G434)&amp;"","")</f>
        <v>262</v>
      </c>
      <c r="C434" s="202"/>
      <c r="D434" s="202"/>
      <c r="E434" s="202"/>
      <c r="F434" s="166" t="s">
        <v>103</v>
      </c>
      <c r="G434" s="163">
        <v>2</v>
      </c>
      <c r="H434" s="163"/>
      <c r="I434" s="163" t="s">
        <v>35</v>
      </c>
      <c r="J434" s="173">
        <v>1.25</v>
      </c>
      <c r="K434" s="171">
        <v>120</v>
      </c>
      <c r="L434" s="171">
        <f t="shared" si="228"/>
        <v>150</v>
      </c>
      <c r="M434" s="172">
        <v>145</v>
      </c>
      <c r="N434" s="174">
        <v>0</v>
      </c>
      <c r="O434" s="171">
        <f t="shared" si="229"/>
        <v>295</v>
      </c>
      <c r="P434" s="167">
        <f t="shared" si="227"/>
        <v>590</v>
      </c>
    </row>
    <row r="435" spans="2:16" s="35" customFormat="1" x14ac:dyDescent="0.25">
      <c r="B435" s="38" t="str">
        <f>IF(TRIM(G435)&lt;&gt;"",COUNTA($G$66:G435)&amp;"","")</f>
        <v>263</v>
      </c>
      <c r="C435" s="202"/>
      <c r="D435" s="202"/>
      <c r="E435" s="202"/>
      <c r="F435" s="166" t="s">
        <v>104</v>
      </c>
      <c r="G435" s="163">
        <v>1</v>
      </c>
      <c r="H435" s="163"/>
      <c r="I435" s="163" t="s">
        <v>35</v>
      </c>
      <c r="J435" s="173">
        <v>1.25</v>
      </c>
      <c r="K435" s="171">
        <v>120</v>
      </c>
      <c r="L435" s="171">
        <f t="shared" si="228"/>
        <v>150</v>
      </c>
      <c r="M435" s="172">
        <v>75.87</v>
      </c>
      <c r="N435" s="174">
        <v>0</v>
      </c>
      <c r="O435" s="171">
        <f t="shared" si="229"/>
        <v>225.87</v>
      </c>
      <c r="P435" s="167">
        <f t="shared" si="227"/>
        <v>225.87</v>
      </c>
    </row>
    <row r="436" spans="2:16" s="35" customFormat="1" x14ac:dyDescent="0.25">
      <c r="B436" s="38" t="str">
        <f>IF(TRIM(G436)&lt;&gt;"",COUNTA($G$66:G436)&amp;"","")</f>
        <v>264</v>
      </c>
      <c r="C436" s="203"/>
      <c r="D436" s="203"/>
      <c r="E436" s="203"/>
      <c r="F436" s="166" t="s">
        <v>87</v>
      </c>
      <c r="G436" s="163">
        <v>1</v>
      </c>
      <c r="H436" s="163"/>
      <c r="I436" s="163" t="s">
        <v>5</v>
      </c>
      <c r="J436" s="175"/>
      <c r="K436" s="170"/>
      <c r="L436" s="171"/>
      <c r="M436" s="176"/>
      <c r="N436" s="172"/>
      <c r="O436" s="171"/>
      <c r="P436" s="167">
        <v>15000</v>
      </c>
    </row>
    <row r="437" spans="2:16" s="35" customFormat="1" ht="30" x14ac:dyDescent="0.25">
      <c r="B437" s="38" t="str">
        <f>IF(TRIM(G437)&lt;&gt;"",COUNTA($G$66:G437)&amp;"","")</f>
        <v/>
      </c>
      <c r="C437" s="201" t="s">
        <v>349</v>
      </c>
      <c r="D437" s="201"/>
      <c r="E437" s="201"/>
      <c r="F437" s="103" t="s">
        <v>105</v>
      </c>
      <c r="G437" s="179"/>
      <c r="H437" s="3"/>
      <c r="I437" s="3"/>
      <c r="J437" s="130"/>
      <c r="K437" s="130"/>
      <c r="L437" s="162"/>
      <c r="M437" s="131"/>
      <c r="N437" s="130"/>
      <c r="O437" s="162"/>
      <c r="P437" s="128"/>
    </row>
    <row r="438" spans="2:16" s="35" customFormat="1" x14ac:dyDescent="0.25">
      <c r="B438" s="38" t="str">
        <f>IF(TRIM(G438)&lt;&gt;"",COUNTA($G$66:G438)&amp;"","")</f>
        <v>265</v>
      </c>
      <c r="C438" s="202"/>
      <c r="D438" s="202"/>
      <c r="E438" s="202"/>
      <c r="F438" s="166" t="s">
        <v>106</v>
      </c>
      <c r="G438" s="163">
        <v>65</v>
      </c>
      <c r="H438" s="163"/>
      <c r="I438" s="163" t="s">
        <v>37</v>
      </c>
      <c r="J438" s="186">
        <v>0.11799999999999999</v>
      </c>
      <c r="K438" s="171">
        <v>120</v>
      </c>
      <c r="L438" s="171">
        <f t="shared" ref="L438:L446" si="230">K438*J438</f>
        <v>14.16</v>
      </c>
      <c r="M438" s="172">
        <v>8.02</v>
      </c>
      <c r="N438" s="174">
        <v>0</v>
      </c>
      <c r="O438" s="171">
        <f t="shared" ref="O438:O446" si="231">L438+M438+N438</f>
        <v>22.18</v>
      </c>
      <c r="P438" s="167">
        <f t="shared" ref="P438:P446" si="232">G438*O438</f>
        <v>1441.7</v>
      </c>
    </row>
    <row r="439" spans="2:16" s="35" customFormat="1" x14ac:dyDescent="0.25">
      <c r="B439" s="38" t="str">
        <f>IF(TRIM(G439)&lt;&gt;"",COUNTA($G$66:G439)&amp;"","")</f>
        <v>266</v>
      </c>
      <c r="C439" s="202"/>
      <c r="D439" s="202"/>
      <c r="E439" s="202"/>
      <c r="F439" s="166" t="s">
        <v>107</v>
      </c>
      <c r="G439" s="163">
        <v>65</v>
      </c>
      <c r="H439" s="163"/>
      <c r="I439" s="163" t="s">
        <v>37</v>
      </c>
      <c r="J439" s="186">
        <v>0.11799999999999999</v>
      </c>
      <c r="K439" s="171">
        <v>120</v>
      </c>
      <c r="L439" s="171">
        <f t="shared" si="230"/>
        <v>14.16</v>
      </c>
      <c r="M439" s="172">
        <v>9.02</v>
      </c>
      <c r="N439" s="174">
        <v>0</v>
      </c>
      <c r="O439" s="171">
        <f t="shared" si="231"/>
        <v>23.18</v>
      </c>
      <c r="P439" s="167">
        <f t="shared" si="232"/>
        <v>1506.7</v>
      </c>
    </row>
    <row r="440" spans="2:16" s="35" customFormat="1" x14ac:dyDescent="0.25">
      <c r="B440" s="38" t="str">
        <f>IF(TRIM(G440)&lt;&gt;"",COUNTA($G$66:G440)&amp;"","")</f>
        <v>267</v>
      </c>
      <c r="C440" s="202"/>
      <c r="D440" s="202"/>
      <c r="E440" s="202"/>
      <c r="F440" s="166" t="s">
        <v>108</v>
      </c>
      <c r="G440" s="163">
        <v>160</v>
      </c>
      <c r="H440" s="163"/>
      <c r="I440" s="163" t="s">
        <v>37</v>
      </c>
      <c r="J440" s="186">
        <v>9.9000000000000005E-2</v>
      </c>
      <c r="K440" s="171">
        <v>120</v>
      </c>
      <c r="L440" s="171">
        <f t="shared" si="230"/>
        <v>11.88</v>
      </c>
      <c r="M440" s="172">
        <v>4.24</v>
      </c>
      <c r="N440" s="174">
        <v>0</v>
      </c>
      <c r="O440" s="171">
        <f t="shared" si="231"/>
        <v>16.12</v>
      </c>
      <c r="P440" s="167">
        <f t="shared" si="232"/>
        <v>2579.2000000000003</v>
      </c>
    </row>
    <row r="441" spans="2:16" s="35" customFormat="1" x14ac:dyDescent="0.25">
      <c r="B441" s="38" t="str">
        <f>IF(TRIM(G441)&lt;&gt;"",COUNTA($G$66:G441)&amp;"","")</f>
        <v>268</v>
      </c>
      <c r="C441" s="202"/>
      <c r="D441" s="202"/>
      <c r="E441" s="202"/>
      <c r="F441" s="166" t="s">
        <v>109</v>
      </c>
      <c r="G441" s="163">
        <v>160</v>
      </c>
      <c r="H441" s="163"/>
      <c r="I441" s="163" t="s">
        <v>37</v>
      </c>
      <c r="J441" s="186">
        <v>9.9000000000000005E-2</v>
      </c>
      <c r="K441" s="171">
        <v>120</v>
      </c>
      <c r="L441" s="171">
        <f t="shared" si="230"/>
        <v>11.88</v>
      </c>
      <c r="M441" s="172">
        <v>4.24</v>
      </c>
      <c r="N441" s="174">
        <v>0</v>
      </c>
      <c r="O441" s="171">
        <f t="shared" si="231"/>
        <v>16.12</v>
      </c>
      <c r="P441" s="167">
        <f t="shared" si="232"/>
        <v>2579.2000000000003</v>
      </c>
    </row>
    <row r="442" spans="2:16" s="35" customFormat="1" x14ac:dyDescent="0.25">
      <c r="B442" s="38" t="str">
        <f>IF(TRIM(G442)&lt;&gt;"",COUNTA($G$66:G442)&amp;"","")</f>
        <v>269</v>
      </c>
      <c r="C442" s="202"/>
      <c r="D442" s="202"/>
      <c r="E442" s="202"/>
      <c r="F442" s="166" t="s">
        <v>110</v>
      </c>
      <c r="G442" s="163">
        <v>45</v>
      </c>
      <c r="H442" s="163"/>
      <c r="I442" s="163" t="s">
        <v>37</v>
      </c>
      <c r="J442" s="186">
        <v>0.154</v>
      </c>
      <c r="K442" s="171">
        <v>120</v>
      </c>
      <c r="L442" s="171">
        <f t="shared" si="230"/>
        <v>18.48</v>
      </c>
      <c r="M442" s="172">
        <v>14.16</v>
      </c>
      <c r="N442" s="174">
        <v>0</v>
      </c>
      <c r="O442" s="171">
        <f t="shared" si="231"/>
        <v>32.64</v>
      </c>
      <c r="P442" s="167">
        <f t="shared" si="232"/>
        <v>1468.8</v>
      </c>
    </row>
    <row r="443" spans="2:16" s="35" customFormat="1" x14ac:dyDescent="0.25">
      <c r="B443" s="38" t="str">
        <f>IF(TRIM(G443)&lt;&gt;"",COUNTA($G$66:G443)&amp;"","")</f>
        <v>270</v>
      </c>
      <c r="C443" s="202"/>
      <c r="D443" s="202"/>
      <c r="E443" s="202"/>
      <c r="F443" s="166" t="s">
        <v>111</v>
      </c>
      <c r="G443" s="163">
        <v>65</v>
      </c>
      <c r="H443" s="163"/>
      <c r="I443" s="163" t="s">
        <v>37</v>
      </c>
      <c r="J443" s="186">
        <v>0.27100000000000002</v>
      </c>
      <c r="K443" s="171">
        <v>120</v>
      </c>
      <c r="L443" s="171">
        <f t="shared" si="230"/>
        <v>32.520000000000003</v>
      </c>
      <c r="M443" s="172">
        <v>16</v>
      </c>
      <c r="N443" s="174">
        <v>0</v>
      </c>
      <c r="O443" s="171">
        <f t="shared" si="231"/>
        <v>48.52</v>
      </c>
      <c r="P443" s="167">
        <f t="shared" si="232"/>
        <v>3153.8</v>
      </c>
    </row>
    <row r="444" spans="2:16" s="35" customFormat="1" x14ac:dyDescent="0.25">
      <c r="B444" s="38" t="str">
        <f>IF(TRIM(G444)&lt;&gt;"",COUNTA($G$66:G444)&amp;"","")</f>
        <v>271</v>
      </c>
      <c r="C444" s="202"/>
      <c r="D444" s="202"/>
      <c r="E444" s="202"/>
      <c r="F444" s="166" t="s">
        <v>112</v>
      </c>
      <c r="G444" s="163">
        <v>75</v>
      </c>
      <c r="H444" s="163"/>
      <c r="I444" s="163" t="s">
        <v>37</v>
      </c>
      <c r="J444" s="186">
        <v>0.105</v>
      </c>
      <c r="K444" s="171">
        <v>120</v>
      </c>
      <c r="L444" s="171">
        <f t="shared" si="230"/>
        <v>12.6</v>
      </c>
      <c r="M444" s="172">
        <v>6.19</v>
      </c>
      <c r="N444" s="174">
        <v>0</v>
      </c>
      <c r="O444" s="171">
        <f t="shared" si="231"/>
        <v>18.79</v>
      </c>
      <c r="P444" s="167">
        <f t="shared" si="232"/>
        <v>1409.25</v>
      </c>
    </row>
    <row r="445" spans="2:16" s="35" customFormat="1" x14ac:dyDescent="0.25">
      <c r="B445" s="38" t="str">
        <f>IF(TRIM(G445)&lt;&gt;"",COUNTA($G$66:G445)&amp;"","")</f>
        <v>272</v>
      </c>
      <c r="C445" s="202"/>
      <c r="D445" s="202"/>
      <c r="E445" s="202"/>
      <c r="F445" s="166" t="s">
        <v>113</v>
      </c>
      <c r="G445" s="163">
        <v>75</v>
      </c>
      <c r="H445" s="163"/>
      <c r="I445" s="163" t="s">
        <v>37</v>
      </c>
      <c r="J445" s="186">
        <v>0.105</v>
      </c>
      <c r="K445" s="171">
        <v>120</v>
      </c>
      <c r="L445" s="171">
        <f t="shared" si="230"/>
        <v>12.6</v>
      </c>
      <c r="M445" s="172">
        <v>6.19</v>
      </c>
      <c r="N445" s="174">
        <v>0</v>
      </c>
      <c r="O445" s="171">
        <f t="shared" si="231"/>
        <v>18.79</v>
      </c>
      <c r="P445" s="167">
        <f t="shared" si="232"/>
        <v>1409.25</v>
      </c>
    </row>
    <row r="446" spans="2:16" s="35" customFormat="1" x14ac:dyDescent="0.25">
      <c r="B446" s="38" t="str">
        <f>IF(TRIM(G446)&lt;&gt;"",COUNTA($G$66:G446)&amp;"","")</f>
        <v>273</v>
      </c>
      <c r="C446" s="202"/>
      <c r="D446" s="202"/>
      <c r="E446" s="202"/>
      <c r="F446" s="166" t="s">
        <v>114</v>
      </c>
      <c r="G446" s="163">
        <v>75</v>
      </c>
      <c r="H446" s="163"/>
      <c r="I446" s="163" t="s">
        <v>37</v>
      </c>
      <c r="J446" s="186">
        <v>0.105</v>
      </c>
      <c r="K446" s="171">
        <v>120</v>
      </c>
      <c r="L446" s="171">
        <f t="shared" si="230"/>
        <v>12.6</v>
      </c>
      <c r="M446" s="172">
        <v>7.5</v>
      </c>
      <c r="N446" s="174">
        <v>0</v>
      </c>
      <c r="O446" s="171">
        <f t="shared" si="231"/>
        <v>20.100000000000001</v>
      </c>
      <c r="P446" s="167">
        <f t="shared" si="232"/>
        <v>1507.5</v>
      </c>
    </row>
    <row r="447" spans="2:16" s="35" customFormat="1" ht="30" x14ac:dyDescent="0.25">
      <c r="B447" s="38" t="str">
        <f>IF(TRIM(G447)&lt;&gt;"",COUNTA($G$66:G447)&amp;"","")</f>
        <v/>
      </c>
      <c r="C447" s="202"/>
      <c r="D447" s="202"/>
      <c r="E447" s="202"/>
      <c r="F447" s="103" t="s">
        <v>115</v>
      </c>
      <c r="G447" s="179"/>
      <c r="H447" s="3"/>
      <c r="I447" s="3"/>
      <c r="J447" s="130"/>
      <c r="K447" s="130"/>
      <c r="L447" s="162"/>
      <c r="M447" s="131"/>
      <c r="N447" s="130"/>
      <c r="O447" s="162"/>
      <c r="P447" s="128"/>
    </row>
    <row r="448" spans="2:16" s="35" customFormat="1" x14ac:dyDescent="0.25">
      <c r="B448" s="38" t="str">
        <f>IF(TRIM(G448)&lt;&gt;"",COUNTA($G$66:G448)&amp;"","")</f>
        <v>274</v>
      </c>
      <c r="C448" s="202"/>
      <c r="D448" s="202"/>
      <c r="E448" s="202"/>
      <c r="F448" s="166" t="s">
        <v>116</v>
      </c>
      <c r="G448" s="163">
        <v>125</v>
      </c>
      <c r="H448" s="163"/>
      <c r="I448" s="163" t="s">
        <v>37</v>
      </c>
      <c r="J448" s="186">
        <v>0.222</v>
      </c>
      <c r="K448" s="171">
        <v>120</v>
      </c>
      <c r="L448" s="171">
        <f t="shared" ref="L448:L454" si="233">K448*J448</f>
        <v>26.64</v>
      </c>
      <c r="M448" s="172">
        <v>8.59</v>
      </c>
      <c r="N448" s="174">
        <v>0</v>
      </c>
      <c r="O448" s="171">
        <f t="shared" ref="O448:O454" si="234">L448+M448+N448</f>
        <v>35.230000000000004</v>
      </c>
      <c r="P448" s="167">
        <f t="shared" ref="P448:P454" si="235">G448*O448</f>
        <v>4403.7500000000009</v>
      </c>
    </row>
    <row r="449" spans="2:16" s="35" customFormat="1" x14ac:dyDescent="0.25">
      <c r="B449" s="38" t="str">
        <f>IF(TRIM(G449)&lt;&gt;"",COUNTA($G$66:G449)&amp;"","")</f>
        <v>275</v>
      </c>
      <c r="C449" s="202"/>
      <c r="D449" s="202"/>
      <c r="E449" s="202"/>
      <c r="F449" s="166" t="s">
        <v>117</v>
      </c>
      <c r="G449" s="163">
        <v>60</v>
      </c>
      <c r="H449" s="163"/>
      <c r="I449" s="163" t="s">
        <v>37</v>
      </c>
      <c r="J449" s="186">
        <v>0.27100000000000002</v>
      </c>
      <c r="K449" s="171">
        <v>120</v>
      </c>
      <c r="L449" s="171">
        <f t="shared" si="233"/>
        <v>32.520000000000003</v>
      </c>
      <c r="M449" s="172">
        <v>10.66</v>
      </c>
      <c r="N449" s="174">
        <v>0</v>
      </c>
      <c r="O449" s="171">
        <f t="shared" si="234"/>
        <v>43.180000000000007</v>
      </c>
      <c r="P449" s="167">
        <f t="shared" si="235"/>
        <v>2590.8000000000002</v>
      </c>
    </row>
    <row r="450" spans="2:16" s="35" customFormat="1" x14ac:dyDescent="0.25">
      <c r="B450" s="38" t="str">
        <f>IF(TRIM(G450)&lt;&gt;"",COUNTA($G$66:G450)&amp;"","")</f>
        <v>276</v>
      </c>
      <c r="C450" s="202"/>
      <c r="D450" s="202"/>
      <c r="E450" s="202"/>
      <c r="F450" s="166" t="s">
        <v>344</v>
      </c>
      <c r="G450" s="163">
        <v>130</v>
      </c>
      <c r="H450" s="163"/>
      <c r="I450" s="163" t="s">
        <v>37</v>
      </c>
      <c r="J450" s="186">
        <v>0.27100000000000002</v>
      </c>
      <c r="K450" s="171">
        <v>120</v>
      </c>
      <c r="L450" s="171">
        <f t="shared" si="233"/>
        <v>32.520000000000003</v>
      </c>
      <c r="M450" s="172">
        <v>10.66</v>
      </c>
      <c r="N450" s="174">
        <v>0</v>
      </c>
      <c r="O450" s="171">
        <f t="shared" si="234"/>
        <v>43.180000000000007</v>
      </c>
      <c r="P450" s="167">
        <f t="shared" si="235"/>
        <v>5613.4000000000005</v>
      </c>
    </row>
    <row r="451" spans="2:16" s="35" customFormat="1" x14ac:dyDescent="0.25">
      <c r="B451" s="38" t="str">
        <f>IF(TRIM(G451)&lt;&gt;"",COUNTA($G$66:G451)&amp;"","")</f>
        <v>277</v>
      </c>
      <c r="C451" s="202"/>
      <c r="D451" s="202"/>
      <c r="E451" s="202"/>
      <c r="F451" s="166" t="s">
        <v>345</v>
      </c>
      <c r="G451" s="163">
        <v>70</v>
      </c>
      <c r="H451" s="163"/>
      <c r="I451" s="163" t="s">
        <v>37</v>
      </c>
      <c r="J451" s="186">
        <v>0.30199999999999999</v>
      </c>
      <c r="K451" s="171">
        <v>120</v>
      </c>
      <c r="L451" s="171">
        <f t="shared" si="233"/>
        <v>36.24</v>
      </c>
      <c r="M451" s="172">
        <v>19.68</v>
      </c>
      <c r="N451" s="174">
        <v>0</v>
      </c>
      <c r="O451" s="171">
        <f t="shared" si="234"/>
        <v>55.92</v>
      </c>
      <c r="P451" s="167">
        <f t="shared" si="235"/>
        <v>3914.4</v>
      </c>
    </row>
    <row r="452" spans="2:16" s="35" customFormat="1" x14ac:dyDescent="0.25">
      <c r="B452" s="38" t="str">
        <f>IF(TRIM(G452)&lt;&gt;"",COUNTA($G$66:G452)&amp;"","")</f>
        <v>278</v>
      </c>
      <c r="C452" s="202"/>
      <c r="D452" s="202"/>
      <c r="E452" s="202"/>
      <c r="F452" s="166" t="s">
        <v>346</v>
      </c>
      <c r="G452" s="163">
        <v>60</v>
      </c>
      <c r="H452" s="163"/>
      <c r="I452" s="163" t="s">
        <v>37</v>
      </c>
      <c r="J452" s="186">
        <v>0.30199999999999999</v>
      </c>
      <c r="K452" s="171">
        <v>120</v>
      </c>
      <c r="L452" s="171">
        <f t="shared" si="233"/>
        <v>36.24</v>
      </c>
      <c r="M452" s="172">
        <v>19.68</v>
      </c>
      <c r="N452" s="174">
        <v>0</v>
      </c>
      <c r="O452" s="171">
        <f t="shared" si="234"/>
        <v>55.92</v>
      </c>
      <c r="P452" s="167">
        <f t="shared" si="235"/>
        <v>3355.2000000000003</v>
      </c>
    </row>
    <row r="453" spans="2:16" s="35" customFormat="1" x14ac:dyDescent="0.25">
      <c r="B453" s="38" t="str">
        <f>IF(TRIM(G453)&lt;&gt;"",COUNTA($G$66:G453)&amp;"","")</f>
        <v>279</v>
      </c>
      <c r="C453" s="202"/>
      <c r="D453" s="202"/>
      <c r="E453" s="202"/>
      <c r="F453" s="166" t="s">
        <v>118</v>
      </c>
      <c r="G453" s="163">
        <v>1</v>
      </c>
      <c r="H453" s="163"/>
      <c r="I453" s="163" t="s">
        <v>35</v>
      </c>
      <c r="J453" s="186">
        <v>0.30199999999999999</v>
      </c>
      <c r="K453" s="171">
        <v>120</v>
      </c>
      <c r="L453" s="171">
        <f t="shared" si="233"/>
        <v>36.24</v>
      </c>
      <c r="M453" s="172">
        <v>250</v>
      </c>
      <c r="N453" s="174">
        <v>0</v>
      </c>
      <c r="O453" s="171">
        <f t="shared" si="234"/>
        <v>286.24</v>
      </c>
      <c r="P453" s="167">
        <f t="shared" si="235"/>
        <v>286.24</v>
      </c>
    </row>
    <row r="454" spans="2:16" s="35" customFormat="1" x14ac:dyDescent="0.25">
      <c r="B454" s="38" t="str">
        <f>IF(TRIM(G454)&lt;&gt;"",COUNTA($G$66:G454)&amp;"","")</f>
        <v>280</v>
      </c>
      <c r="C454" s="202"/>
      <c r="D454" s="202"/>
      <c r="E454" s="202"/>
      <c r="F454" s="166" t="s">
        <v>119</v>
      </c>
      <c r="G454" s="163">
        <v>65</v>
      </c>
      <c r="H454" s="163"/>
      <c r="I454" s="163" t="s">
        <v>37</v>
      </c>
      <c r="J454" s="186">
        <v>0.33300000000000002</v>
      </c>
      <c r="K454" s="171">
        <v>120</v>
      </c>
      <c r="L454" s="171">
        <f t="shared" si="233"/>
        <v>39.96</v>
      </c>
      <c r="M454" s="172">
        <v>24.02</v>
      </c>
      <c r="N454" s="174">
        <v>0</v>
      </c>
      <c r="O454" s="171">
        <f t="shared" si="234"/>
        <v>63.980000000000004</v>
      </c>
      <c r="P454" s="167">
        <f t="shared" si="235"/>
        <v>4158.7</v>
      </c>
    </row>
    <row r="455" spans="2:16" s="35" customFormat="1" ht="15" x14ac:dyDescent="0.25">
      <c r="B455" s="38" t="str">
        <f>IF(TRIM(G455)&lt;&gt;"",COUNTA($G$66:G455)&amp;"","")</f>
        <v/>
      </c>
      <c r="C455" s="157"/>
      <c r="D455" s="157"/>
      <c r="E455" s="157"/>
      <c r="F455" s="90" t="s">
        <v>120</v>
      </c>
      <c r="G455" s="159"/>
      <c r="H455" s="159"/>
      <c r="I455" s="159"/>
      <c r="J455" s="173"/>
      <c r="K455" s="125"/>
      <c r="L455" s="126"/>
      <c r="M455" s="127"/>
      <c r="N455" s="125"/>
      <c r="O455" s="126"/>
      <c r="P455" s="167"/>
    </row>
    <row r="456" spans="2:16" s="35" customFormat="1" x14ac:dyDescent="0.25">
      <c r="B456" s="38" t="str">
        <f>IF(TRIM(G456)&lt;&gt;"",COUNTA($G$66:G456)&amp;"","")</f>
        <v>281</v>
      </c>
      <c r="C456" s="157"/>
      <c r="D456" s="157"/>
      <c r="E456" s="157"/>
      <c r="F456" s="166" t="s">
        <v>120</v>
      </c>
      <c r="G456" s="163">
        <v>1</v>
      </c>
      <c r="H456" s="163"/>
      <c r="I456" s="163" t="s">
        <v>5</v>
      </c>
      <c r="J456" s="186"/>
      <c r="K456" s="171"/>
      <c r="L456" s="171"/>
      <c r="M456" s="172"/>
      <c r="N456" s="174"/>
      <c r="O456" s="171"/>
      <c r="P456" s="167">
        <v>25000</v>
      </c>
    </row>
    <row r="457" spans="2:16" s="35" customFormat="1" x14ac:dyDescent="0.25">
      <c r="B457" s="38" t="str">
        <f>IF(TRIM(G457)&lt;&gt;"",COUNTA($G$66:G457)&amp;"","")</f>
        <v>282</v>
      </c>
      <c r="C457" s="157"/>
      <c r="D457" s="157"/>
      <c r="E457" s="157"/>
      <c r="F457" s="169" t="s">
        <v>121</v>
      </c>
      <c r="G457" s="179">
        <v>1</v>
      </c>
      <c r="H457" s="3"/>
      <c r="I457" s="3" t="s">
        <v>5</v>
      </c>
      <c r="J457" s="173"/>
      <c r="K457" s="126"/>
      <c r="L457" s="126"/>
      <c r="M457" s="127"/>
      <c r="N457" s="174"/>
      <c r="O457" s="172"/>
      <c r="P457" s="167">
        <v>15000</v>
      </c>
    </row>
    <row r="458" spans="2:16" s="35" customFormat="1" ht="15.75" thickBot="1" x14ac:dyDescent="0.3">
      <c r="B458" s="38" t="str">
        <f>IF(TRIM(G458)&lt;&gt;"",COUNTA($G$66:G458)&amp;"","")</f>
        <v/>
      </c>
      <c r="C458" s="163"/>
      <c r="D458" s="163"/>
      <c r="E458" s="163"/>
      <c r="F458" s="15" t="s">
        <v>8</v>
      </c>
      <c r="G458" s="32"/>
      <c r="H458" s="23"/>
      <c r="I458" s="23"/>
      <c r="J458" s="34"/>
      <c r="K458" s="34"/>
      <c r="L458" s="17"/>
      <c r="M458" s="64"/>
      <c r="N458" s="34"/>
      <c r="O458" s="17"/>
      <c r="P458" s="42">
        <f>SUM(P407:P457)</f>
        <v>134203.96999999997</v>
      </c>
    </row>
    <row r="459" spans="2:16" s="35" customFormat="1" ht="15" x14ac:dyDescent="0.25">
      <c r="B459" s="38" t="str">
        <f>IF(TRIM(G459)&lt;&gt;"",COUNTA($G$66:G459)&amp;"","")</f>
        <v/>
      </c>
      <c r="C459" s="163"/>
      <c r="D459" s="163"/>
      <c r="E459" s="163"/>
      <c r="F459" s="15"/>
      <c r="G459" s="105"/>
      <c r="H459" s="106"/>
      <c r="I459" s="106"/>
      <c r="J459" s="107"/>
      <c r="K459" s="107"/>
      <c r="L459" s="108"/>
      <c r="M459" s="109"/>
      <c r="N459" s="107"/>
      <c r="O459" s="108"/>
      <c r="P459" s="110"/>
    </row>
    <row r="460" spans="2:16" s="35" customFormat="1" x14ac:dyDescent="0.25">
      <c r="B460" s="38" t="str">
        <f>IF(TRIM(G460)&lt;&gt;"",COUNTA($G$66:G460)&amp;"","")</f>
        <v/>
      </c>
      <c r="C460" s="163"/>
      <c r="D460" s="163"/>
      <c r="E460" s="163"/>
      <c r="F460" s="169"/>
      <c r="G460" s="27"/>
      <c r="H460" s="164"/>
      <c r="I460" s="164"/>
      <c r="J460" s="4"/>
      <c r="K460" s="4"/>
      <c r="L460" s="99"/>
      <c r="M460" s="101"/>
      <c r="N460" s="4"/>
      <c r="O460" s="99"/>
      <c r="P460" s="102"/>
    </row>
    <row r="461" spans="2:16" s="35" customFormat="1" ht="30" x14ac:dyDescent="0.25">
      <c r="B461" s="86" t="str">
        <f>IF(TRIM(G461)&lt;&gt;"",COUNTA($G$66:G461)&amp;"","")</f>
        <v/>
      </c>
      <c r="C461" s="83"/>
      <c r="D461" s="87"/>
      <c r="E461" s="89">
        <v>230000</v>
      </c>
      <c r="F461" s="2" t="s">
        <v>122</v>
      </c>
      <c r="G461" s="82"/>
      <c r="H461" s="83"/>
      <c r="I461" s="83"/>
      <c r="J461" s="83"/>
      <c r="K461" s="83"/>
      <c r="L461" s="83"/>
      <c r="M461" s="83"/>
      <c r="N461" s="83"/>
      <c r="O461" s="83"/>
      <c r="P461" s="85"/>
    </row>
    <row r="462" spans="2:16" s="35" customFormat="1" x14ac:dyDescent="0.25">
      <c r="B462" s="38" t="str">
        <f>IF(TRIM(G462)&lt;&gt;"",COUNTA($G$66:G462)&amp;"","")</f>
        <v>283</v>
      </c>
      <c r="C462" s="202" t="s">
        <v>349</v>
      </c>
      <c r="D462" s="202"/>
      <c r="E462" s="202"/>
      <c r="F462" s="166" t="s">
        <v>340</v>
      </c>
      <c r="G462" s="163">
        <v>3</v>
      </c>
      <c r="H462" s="163"/>
      <c r="I462" s="163" t="s">
        <v>35</v>
      </c>
      <c r="J462" s="173">
        <v>1.85</v>
      </c>
      <c r="K462" s="171">
        <v>120</v>
      </c>
      <c r="L462" s="171">
        <f t="shared" ref="L462" si="236">J462*K462</f>
        <v>222</v>
      </c>
      <c r="M462" s="172">
        <v>350</v>
      </c>
      <c r="N462" s="174">
        <v>0</v>
      </c>
      <c r="O462" s="171">
        <f t="shared" ref="O462" si="237">L462+M462+N462</f>
        <v>572</v>
      </c>
      <c r="P462" s="167">
        <f>G462*O462</f>
        <v>1716</v>
      </c>
    </row>
    <row r="463" spans="2:16" s="35" customFormat="1" ht="28.5" x14ac:dyDescent="0.25">
      <c r="B463" s="38" t="str">
        <f>IF(TRIM(G463)&lt;&gt;"",COUNTA($G$66:G463)&amp;"","")</f>
        <v>284</v>
      </c>
      <c r="C463" s="202"/>
      <c r="D463" s="202"/>
      <c r="E463" s="202"/>
      <c r="F463" s="166" t="s">
        <v>341</v>
      </c>
      <c r="G463" s="163">
        <v>3</v>
      </c>
      <c r="H463" s="163"/>
      <c r="I463" s="163" t="s">
        <v>35</v>
      </c>
      <c r="J463" s="173">
        <v>6.55</v>
      </c>
      <c r="K463" s="171">
        <v>120</v>
      </c>
      <c r="L463" s="171">
        <f t="shared" ref="L463" si="238">J463*K463</f>
        <v>786</v>
      </c>
      <c r="M463" s="172">
        <v>5500</v>
      </c>
      <c r="N463" s="174">
        <v>0</v>
      </c>
      <c r="O463" s="171">
        <f t="shared" ref="O463" si="239">L463+M463+N463</f>
        <v>6286</v>
      </c>
      <c r="P463" s="167">
        <f>G463*O463</f>
        <v>18858</v>
      </c>
    </row>
    <row r="464" spans="2:16" s="35" customFormat="1" x14ac:dyDescent="0.25">
      <c r="B464" s="38" t="str">
        <f>IF(TRIM(G464)&lt;&gt;"",COUNTA($G$66:G464)&amp;"","")</f>
        <v>285</v>
      </c>
      <c r="C464" s="202"/>
      <c r="D464" s="202"/>
      <c r="E464" s="202"/>
      <c r="F464" s="166" t="s">
        <v>342</v>
      </c>
      <c r="G464" s="163">
        <v>1</v>
      </c>
      <c r="H464" s="163"/>
      <c r="I464" s="163" t="s">
        <v>5</v>
      </c>
      <c r="J464" s="173">
        <f>(4996*0.055)</f>
        <v>274.78000000000003</v>
      </c>
      <c r="K464" s="171">
        <v>120</v>
      </c>
      <c r="L464" s="171">
        <f t="shared" ref="L464" si="240">J464*K464</f>
        <v>32973.600000000006</v>
      </c>
      <c r="M464" s="172">
        <f>4996*0.45</f>
        <v>2248.2000000000003</v>
      </c>
      <c r="N464" s="174">
        <v>0</v>
      </c>
      <c r="O464" s="171">
        <f t="shared" ref="O464" si="241">L464+M464+N464</f>
        <v>35221.800000000003</v>
      </c>
      <c r="P464" s="167">
        <f>G464*O464</f>
        <v>35221.800000000003</v>
      </c>
    </row>
    <row r="465" spans="2:16" s="35" customFormat="1" x14ac:dyDescent="0.25">
      <c r="B465" s="38" t="str">
        <f>IF(TRIM(G465)&lt;&gt;"",COUNTA($G$66:G465)&amp;"","")</f>
        <v>286</v>
      </c>
      <c r="C465" s="202"/>
      <c r="D465" s="202"/>
      <c r="E465" s="202"/>
      <c r="F465" s="166" t="s">
        <v>343</v>
      </c>
      <c r="G465" s="163">
        <v>1</v>
      </c>
      <c r="H465" s="163"/>
      <c r="I465" s="163" t="s">
        <v>5</v>
      </c>
      <c r="J465" s="173">
        <f>(4996*0.025)</f>
        <v>124.9</v>
      </c>
      <c r="K465" s="171">
        <v>120</v>
      </c>
      <c r="L465" s="171">
        <f t="shared" ref="L465" si="242">J465*K465</f>
        <v>14988</v>
      </c>
      <c r="M465" s="172">
        <f>4996*0.089</f>
        <v>444.64400000000001</v>
      </c>
      <c r="N465" s="174">
        <v>0</v>
      </c>
      <c r="O465" s="171">
        <f t="shared" ref="O465" si="243">L465+M465+N465</f>
        <v>15432.644</v>
      </c>
      <c r="P465" s="167">
        <f>G465*O465</f>
        <v>15432.644</v>
      </c>
    </row>
    <row r="466" spans="2:16" s="35" customFormat="1" x14ac:dyDescent="0.25">
      <c r="B466" s="38" t="str">
        <f>IF(TRIM(G466)&lt;&gt;"",COUNTA($G$66:G466)&amp;"","")</f>
        <v>287</v>
      </c>
      <c r="C466" s="202"/>
      <c r="D466" s="202"/>
      <c r="E466" s="202"/>
      <c r="F466" s="166" t="s">
        <v>87</v>
      </c>
      <c r="G466" s="163">
        <v>1</v>
      </c>
      <c r="H466" s="163"/>
      <c r="I466" s="163" t="s">
        <v>5</v>
      </c>
      <c r="J466" s="175"/>
      <c r="K466" s="170"/>
      <c r="L466" s="171"/>
      <c r="M466" s="176"/>
      <c r="N466" s="172"/>
      <c r="O466" s="171"/>
      <c r="P466" s="167">
        <v>25000</v>
      </c>
    </row>
    <row r="467" spans="2:16" s="35" customFormat="1" ht="15.75" thickBot="1" x14ac:dyDescent="0.3">
      <c r="B467" s="38" t="str">
        <f>IF(TRIM(G467)&lt;&gt;"",COUNTA($G$66:G467)&amp;"","")</f>
        <v/>
      </c>
      <c r="C467" s="163"/>
      <c r="D467" s="163"/>
      <c r="E467" s="163"/>
      <c r="F467" s="15" t="s">
        <v>8</v>
      </c>
      <c r="G467" s="32"/>
      <c r="H467" s="23"/>
      <c r="I467" s="23"/>
      <c r="J467" s="34"/>
      <c r="K467" s="34"/>
      <c r="L467" s="17"/>
      <c r="M467" s="64"/>
      <c r="N467" s="34"/>
      <c r="O467" s="17"/>
      <c r="P467" s="42">
        <f>SUM(P462:P466)</f>
        <v>96228.444000000003</v>
      </c>
    </row>
    <row r="468" spans="2:16" s="35" customFormat="1" ht="15" x14ac:dyDescent="0.25">
      <c r="B468" s="38" t="str">
        <f>IF(TRIM(G468)&lt;&gt;"",COUNTA($G$66:G468)&amp;"","")</f>
        <v/>
      </c>
      <c r="C468" s="163"/>
      <c r="D468" s="163"/>
      <c r="E468" s="163"/>
      <c r="F468" s="169"/>
      <c r="G468" s="105"/>
      <c r="H468" s="106"/>
      <c r="I468" s="106"/>
      <c r="J468" s="107"/>
      <c r="K468" s="107"/>
      <c r="L468" s="108"/>
      <c r="M468" s="109"/>
      <c r="N468" s="107"/>
      <c r="O468" s="108"/>
      <c r="P468" s="110"/>
    </row>
    <row r="469" spans="2:16" s="35" customFormat="1" ht="15" x14ac:dyDescent="0.25">
      <c r="B469" s="38" t="str">
        <f>IF(TRIM(G469)&lt;&gt;"",COUNTA($G$66:G469)&amp;"","")</f>
        <v/>
      </c>
      <c r="C469" s="163"/>
      <c r="D469" s="163"/>
      <c r="E469" s="163"/>
      <c r="F469" s="169"/>
      <c r="G469" s="27"/>
      <c r="H469" s="164"/>
      <c r="I469" s="164"/>
      <c r="J469" s="4"/>
      <c r="K469" s="4"/>
      <c r="L469" s="111"/>
      <c r="M469" s="112"/>
      <c r="N469" s="4"/>
      <c r="O469" s="111"/>
      <c r="P469" s="113"/>
    </row>
    <row r="470" spans="2:16" s="35" customFormat="1" ht="15" x14ac:dyDescent="0.25">
      <c r="B470" s="86" t="str">
        <f>IF(TRIM(G470)&lt;&gt;"",COUNTA($G$66:G470)&amp;"","")</f>
        <v/>
      </c>
      <c r="C470" s="83"/>
      <c r="D470" s="87"/>
      <c r="E470" s="89">
        <v>2600000</v>
      </c>
      <c r="F470" s="2" t="s">
        <v>123</v>
      </c>
      <c r="G470" s="82"/>
      <c r="H470" s="83"/>
      <c r="I470" s="83"/>
      <c r="J470" s="83"/>
      <c r="K470" s="83"/>
      <c r="L470" s="83"/>
      <c r="M470" s="84"/>
      <c r="N470" s="83"/>
      <c r="O470" s="83"/>
      <c r="P470" s="85"/>
    </row>
    <row r="471" spans="2:16" s="35" customFormat="1" x14ac:dyDescent="0.25">
      <c r="B471" s="38" t="str">
        <f>IF(TRIM(G471)&lt;&gt;"",COUNTA($G$66:G471)&amp;"","")</f>
        <v>288</v>
      </c>
      <c r="C471" s="201" t="s">
        <v>350</v>
      </c>
      <c r="D471" s="132"/>
      <c r="E471" s="132"/>
      <c r="F471" s="166" t="s">
        <v>132</v>
      </c>
      <c r="G471" s="163">
        <v>37</v>
      </c>
      <c r="H471" s="163"/>
      <c r="I471" s="163" t="s">
        <v>35</v>
      </c>
      <c r="J471" s="173">
        <v>0.35</v>
      </c>
      <c r="K471" s="171">
        <v>120</v>
      </c>
      <c r="L471" s="171">
        <f t="shared" ref="L471" si="244">J471*K471</f>
        <v>42</v>
      </c>
      <c r="M471" s="172">
        <v>18.5</v>
      </c>
      <c r="N471" s="174">
        <v>0</v>
      </c>
      <c r="O471" s="171">
        <f t="shared" ref="O471" si="245">L471+M471+N471</f>
        <v>60.5</v>
      </c>
      <c r="P471" s="167">
        <f t="shared" ref="P471:P490" si="246">G471*O471</f>
        <v>2238.5</v>
      </c>
    </row>
    <row r="472" spans="2:16" s="35" customFormat="1" x14ac:dyDescent="0.25">
      <c r="B472" s="38" t="str">
        <f>IF(TRIM(G472)&lt;&gt;"",COUNTA($G$66:G472)&amp;"","")</f>
        <v>289</v>
      </c>
      <c r="C472" s="202"/>
      <c r="D472" s="132"/>
      <c r="E472" s="132"/>
      <c r="F472" s="166" t="s">
        <v>124</v>
      </c>
      <c r="G472" s="163">
        <v>34</v>
      </c>
      <c r="H472" s="163"/>
      <c r="I472" s="163" t="s">
        <v>35</v>
      </c>
      <c r="J472" s="173">
        <v>0.4</v>
      </c>
      <c r="K472" s="171">
        <v>120</v>
      </c>
      <c r="L472" s="171">
        <f t="shared" ref="L472" si="247">J472*K472</f>
        <v>48</v>
      </c>
      <c r="M472" s="172">
        <v>18.95</v>
      </c>
      <c r="N472" s="174">
        <v>0</v>
      </c>
      <c r="O472" s="171">
        <f t="shared" ref="O472" si="248">L472+M472+N472</f>
        <v>66.95</v>
      </c>
      <c r="P472" s="167">
        <f t="shared" si="246"/>
        <v>2276.3000000000002</v>
      </c>
    </row>
    <row r="473" spans="2:16" s="35" customFormat="1" x14ac:dyDescent="0.25">
      <c r="B473" s="38" t="str">
        <f>IF(TRIM(G473)&lt;&gt;"",COUNTA($G$66:G473)&amp;"","")</f>
        <v>290</v>
      </c>
      <c r="C473" s="202"/>
      <c r="D473" s="132"/>
      <c r="E473" s="132"/>
      <c r="F473" s="166" t="s">
        <v>221</v>
      </c>
      <c r="G473" s="163">
        <v>30</v>
      </c>
      <c r="H473" s="163"/>
      <c r="I473" s="163" t="s">
        <v>35</v>
      </c>
      <c r="J473" s="173">
        <v>0.4</v>
      </c>
      <c r="K473" s="171">
        <v>120</v>
      </c>
      <c r="L473" s="171">
        <f t="shared" ref="L473" si="249">J473*K473</f>
        <v>48</v>
      </c>
      <c r="M473" s="172">
        <v>16.25</v>
      </c>
      <c r="N473" s="174">
        <v>0</v>
      </c>
      <c r="O473" s="171">
        <f t="shared" ref="O473" si="250">L473+M473+N473</f>
        <v>64.25</v>
      </c>
      <c r="P473" s="167">
        <f t="shared" si="246"/>
        <v>1927.5</v>
      </c>
    </row>
    <row r="474" spans="2:16" s="35" customFormat="1" x14ac:dyDescent="0.25">
      <c r="B474" s="38" t="str">
        <f>IF(TRIM(G474)&lt;&gt;"",COUNTA($G$66:G474)&amp;"","")</f>
        <v>291</v>
      </c>
      <c r="C474" s="202"/>
      <c r="D474" s="132"/>
      <c r="E474" s="132"/>
      <c r="F474" s="166" t="s">
        <v>222</v>
      </c>
      <c r="G474" s="163">
        <v>18</v>
      </c>
      <c r="H474" s="163"/>
      <c r="I474" s="163" t="s">
        <v>35</v>
      </c>
      <c r="J474" s="173">
        <v>0.4</v>
      </c>
      <c r="K474" s="171">
        <v>120</v>
      </c>
      <c r="L474" s="171">
        <f t="shared" ref="L474" si="251">J474*K474</f>
        <v>48</v>
      </c>
      <c r="M474" s="172">
        <v>36</v>
      </c>
      <c r="N474" s="174">
        <v>0</v>
      </c>
      <c r="O474" s="171">
        <f t="shared" ref="O474" si="252">L474+M474+N474</f>
        <v>84</v>
      </c>
      <c r="P474" s="167">
        <f t="shared" si="246"/>
        <v>1512</v>
      </c>
    </row>
    <row r="475" spans="2:16" s="35" customFormat="1" x14ac:dyDescent="0.25">
      <c r="B475" s="38" t="str">
        <f>IF(TRIM(G475)&lt;&gt;"",COUNTA($G$66:G475)&amp;"","")</f>
        <v>292</v>
      </c>
      <c r="C475" s="202"/>
      <c r="D475" s="132"/>
      <c r="E475" s="132"/>
      <c r="F475" s="166" t="s">
        <v>223</v>
      </c>
      <c r="G475" s="163">
        <v>19</v>
      </c>
      <c r="H475" s="163"/>
      <c r="I475" s="163" t="s">
        <v>35</v>
      </c>
      <c r="J475" s="173">
        <v>0.4</v>
      </c>
      <c r="K475" s="171">
        <v>120</v>
      </c>
      <c r="L475" s="171">
        <f t="shared" ref="L475" si="253">J475*K475</f>
        <v>48</v>
      </c>
      <c r="M475" s="172">
        <v>22</v>
      </c>
      <c r="N475" s="174">
        <v>0</v>
      </c>
      <c r="O475" s="171">
        <f t="shared" ref="O475" si="254">L475+M475+N475</f>
        <v>70</v>
      </c>
      <c r="P475" s="167">
        <f t="shared" si="246"/>
        <v>1330</v>
      </c>
    </row>
    <row r="476" spans="2:16" s="35" customFormat="1" x14ac:dyDescent="0.25">
      <c r="B476" s="38" t="str">
        <f>IF(TRIM(G476)&lt;&gt;"",COUNTA($G$66:G476)&amp;"","")</f>
        <v>293</v>
      </c>
      <c r="C476" s="202"/>
      <c r="D476" s="132"/>
      <c r="E476" s="132"/>
      <c r="F476" s="166" t="s">
        <v>134</v>
      </c>
      <c r="G476" s="163">
        <v>21</v>
      </c>
      <c r="H476" s="163"/>
      <c r="I476" s="163" t="s">
        <v>35</v>
      </c>
      <c r="J476" s="173">
        <v>0.45</v>
      </c>
      <c r="K476" s="171">
        <v>120</v>
      </c>
      <c r="L476" s="171">
        <f t="shared" ref="L476" si="255">J476*K476</f>
        <v>54</v>
      </c>
      <c r="M476" s="172">
        <v>32</v>
      </c>
      <c r="N476" s="174">
        <v>0</v>
      </c>
      <c r="O476" s="171">
        <f t="shared" ref="O476" si="256">L476+M476+N476</f>
        <v>86</v>
      </c>
      <c r="P476" s="167">
        <f t="shared" si="246"/>
        <v>1806</v>
      </c>
    </row>
    <row r="477" spans="2:16" s="35" customFormat="1" x14ac:dyDescent="0.25">
      <c r="B477" s="38" t="str">
        <f>IF(TRIM(G477)&lt;&gt;"",COUNTA($G$66:G477)&amp;"","")</f>
        <v>294</v>
      </c>
      <c r="C477" s="202"/>
      <c r="D477" s="132"/>
      <c r="E477" s="132"/>
      <c r="F477" s="166" t="s">
        <v>224</v>
      </c>
      <c r="G477" s="163">
        <v>1</v>
      </c>
      <c r="H477" s="163"/>
      <c r="I477" s="163" t="s">
        <v>35</v>
      </c>
      <c r="J477" s="173">
        <v>0.85</v>
      </c>
      <c r="K477" s="171">
        <v>120</v>
      </c>
      <c r="L477" s="171">
        <f t="shared" ref="L477" si="257">J477*K477</f>
        <v>102</v>
      </c>
      <c r="M477" s="172">
        <v>65</v>
      </c>
      <c r="N477" s="174">
        <v>0</v>
      </c>
      <c r="O477" s="171">
        <f t="shared" ref="O477" si="258">L477+M477+N477</f>
        <v>167</v>
      </c>
      <c r="P477" s="167">
        <f t="shared" si="246"/>
        <v>167</v>
      </c>
    </row>
    <row r="478" spans="2:16" s="35" customFormat="1" x14ac:dyDescent="0.25">
      <c r="B478" s="38" t="str">
        <f>IF(TRIM(G478)&lt;&gt;"",COUNTA($G$66:G478)&amp;"","")</f>
        <v>295</v>
      </c>
      <c r="C478" s="202"/>
      <c r="D478" s="132"/>
      <c r="E478" s="132"/>
      <c r="F478" s="166" t="s">
        <v>225</v>
      </c>
      <c r="G478" s="163">
        <v>2</v>
      </c>
      <c r="H478" s="163"/>
      <c r="I478" s="163" t="s">
        <v>35</v>
      </c>
      <c r="J478" s="173">
        <v>0.45</v>
      </c>
      <c r="K478" s="171">
        <v>120</v>
      </c>
      <c r="L478" s="171">
        <f t="shared" ref="L478" si="259">J478*K478</f>
        <v>54</v>
      </c>
      <c r="M478" s="172">
        <v>22</v>
      </c>
      <c r="N478" s="174">
        <v>0</v>
      </c>
      <c r="O478" s="171">
        <f t="shared" ref="O478" si="260">L478+M478+N478</f>
        <v>76</v>
      </c>
      <c r="P478" s="167">
        <f t="shared" si="246"/>
        <v>152</v>
      </c>
    </row>
    <row r="479" spans="2:16" s="35" customFormat="1" x14ac:dyDescent="0.25">
      <c r="B479" s="38" t="str">
        <f>IF(TRIM(G479)&lt;&gt;"",COUNTA($G$66:G479)&amp;"","")</f>
        <v>296</v>
      </c>
      <c r="C479" s="202"/>
      <c r="D479" s="132"/>
      <c r="E479" s="132"/>
      <c r="F479" s="166" t="s">
        <v>226</v>
      </c>
      <c r="G479" s="163">
        <v>4</v>
      </c>
      <c r="H479" s="163"/>
      <c r="I479" s="163" t="s">
        <v>35</v>
      </c>
      <c r="J479" s="173">
        <v>0.98</v>
      </c>
      <c r="K479" s="171">
        <v>120</v>
      </c>
      <c r="L479" s="171">
        <f t="shared" ref="L479" si="261">J479*K479</f>
        <v>117.6</v>
      </c>
      <c r="M479" s="172">
        <v>48</v>
      </c>
      <c r="N479" s="174">
        <v>0</v>
      </c>
      <c r="O479" s="171">
        <f t="shared" ref="O479" si="262">L479+M479+N479</f>
        <v>165.6</v>
      </c>
      <c r="P479" s="167">
        <f t="shared" si="246"/>
        <v>662.4</v>
      </c>
    </row>
    <row r="480" spans="2:16" s="35" customFormat="1" ht="28.5" x14ac:dyDescent="0.25">
      <c r="B480" s="38" t="str">
        <f>IF(TRIM(G480)&lt;&gt;"",COUNTA($G$66:G480)&amp;"","")</f>
        <v>297</v>
      </c>
      <c r="C480" s="202"/>
      <c r="D480" s="132"/>
      <c r="E480" s="132"/>
      <c r="F480" s="166" t="s">
        <v>227</v>
      </c>
      <c r="G480" s="163">
        <v>3</v>
      </c>
      <c r="H480" s="163"/>
      <c r="I480" s="163" t="s">
        <v>35</v>
      </c>
      <c r="J480" s="173">
        <v>1.25</v>
      </c>
      <c r="K480" s="171">
        <v>120</v>
      </c>
      <c r="L480" s="171">
        <f t="shared" ref="L480:L482" si="263">J480*K480</f>
        <v>150</v>
      </c>
      <c r="M480" s="172">
        <v>85</v>
      </c>
      <c r="N480" s="174">
        <v>0</v>
      </c>
      <c r="O480" s="171">
        <f t="shared" ref="O480:O482" si="264">L480+M480+N480</f>
        <v>235</v>
      </c>
      <c r="P480" s="167">
        <f t="shared" si="246"/>
        <v>705</v>
      </c>
    </row>
    <row r="481" spans="2:16" s="35" customFormat="1" x14ac:dyDescent="0.25">
      <c r="B481" s="38" t="str">
        <f>IF(TRIM(G481)&lt;&gt;"",COUNTA($G$66:G481)&amp;"","")</f>
        <v>298</v>
      </c>
      <c r="C481" s="202"/>
      <c r="D481" s="132"/>
      <c r="E481" s="132"/>
      <c r="F481" s="166" t="s">
        <v>228</v>
      </c>
      <c r="G481" s="163">
        <v>6</v>
      </c>
      <c r="H481" s="163"/>
      <c r="I481" s="163" t="s">
        <v>35</v>
      </c>
      <c r="J481" s="173">
        <v>0.45</v>
      </c>
      <c r="K481" s="171">
        <v>120</v>
      </c>
      <c r="L481" s="171">
        <f t="shared" si="263"/>
        <v>54</v>
      </c>
      <c r="M481" s="172">
        <v>25</v>
      </c>
      <c r="N481" s="174">
        <v>0</v>
      </c>
      <c r="O481" s="171">
        <f t="shared" si="264"/>
        <v>79</v>
      </c>
      <c r="P481" s="167">
        <f t="shared" si="246"/>
        <v>474</v>
      </c>
    </row>
    <row r="482" spans="2:16" s="35" customFormat="1" x14ac:dyDescent="0.25">
      <c r="B482" s="38" t="str">
        <f>IF(TRIM(G482)&lt;&gt;"",COUNTA($G$66:G482)&amp;"","")</f>
        <v>299</v>
      </c>
      <c r="C482" s="202"/>
      <c r="D482" s="132"/>
      <c r="E482" s="132"/>
      <c r="F482" s="166" t="s">
        <v>224</v>
      </c>
      <c r="G482" s="163">
        <v>2</v>
      </c>
      <c r="H482" s="163"/>
      <c r="I482" s="163" t="s">
        <v>35</v>
      </c>
      <c r="J482" s="173">
        <v>0.85</v>
      </c>
      <c r="K482" s="171">
        <v>120</v>
      </c>
      <c r="L482" s="171">
        <f t="shared" si="263"/>
        <v>102</v>
      </c>
      <c r="M482" s="172">
        <v>65</v>
      </c>
      <c r="N482" s="174">
        <v>0</v>
      </c>
      <c r="O482" s="171">
        <f t="shared" si="264"/>
        <v>167</v>
      </c>
      <c r="P482" s="167">
        <f t="shared" si="246"/>
        <v>334</v>
      </c>
    </row>
    <row r="483" spans="2:16" s="35" customFormat="1" ht="28.5" x14ac:dyDescent="0.25">
      <c r="B483" s="38" t="str">
        <f>IF(TRIM(G483)&lt;&gt;"",COUNTA($G$66:G483)&amp;"","")</f>
        <v>300</v>
      </c>
      <c r="C483" s="202"/>
      <c r="D483" s="132"/>
      <c r="E483" s="132"/>
      <c r="F483" s="166" t="s">
        <v>125</v>
      </c>
      <c r="G483" s="163">
        <v>2</v>
      </c>
      <c r="H483" s="163"/>
      <c r="I483" s="163" t="s">
        <v>35</v>
      </c>
      <c r="J483" s="173">
        <v>0.85</v>
      </c>
      <c r="K483" s="171">
        <v>120</v>
      </c>
      <c r="L483" s="171">
        <f t="shared" ref="L483:L486" si="265">J483*K483</f>
        <v>102</v>
      </c>
      <c r="M483" s="172">
        <v>35</v>
      </c>
      <c r="N483" s="174">
        <v>0</v>
      </c>
      <c r="O483" s="171">
        <f t="shared" ref="O483:O486" si="266">L483+M483+N483</f>
        <v>137</v>
      </c>
      <c r="P483" s="167">
        <f t="shared" si="246"/>
        <v>274</v>
      </c>
    </row>
    <row r="484" spans="2:16" s="35" customFormat="1" x14ac:dyDescent="0.25">
      <c r="B484" s="38" t="str">
        <f>IF(TRIM(G484)&lt;&gt;"",COUNTA($G$66:G484)&amp;"","")</f>
        <v>301</v>
      </c>
      <c r="C484" s="202"/>
      <c r="D484" s="132"/>
      <c r="E484" s="132"/>
      <c r="F484" s="166" t="s">
        <v>126</v>
      </c>
      <c r="G484" s="163">
        <v>4</v>
      </c>
      <c r="H484" s="163"/>
      <c r="I484" s="163" t="s">
        <v>35</v>
      </c>
      <c r="J484" s="173">
        <v>0.85</v>
      </c>
      <c r="K484" s="171">
        <v>120</v>
      </c>
      <c r="L484" s="171">
        <f t="shared" si="265"/>
        <v>102</v>
      </c>
      <c r="M484" s="172">
        <v>26.75</v>
      </c>
      <c r="N484" s="174">
        <v>0</v>
      </c>
      <c r="O484" s="171">
        <f t="shared" si="266"/>
        <v>128.75</v>
      </c>
      <c r="P484" s="167">
        <f t="shared" si="246"/>
        <v>515</v>
      </c>
    </row>
    <row r="485" spans="2:16" s="35" customFormat="1" x14ac:dyDescent="0.25">
      <c r="B485" s="38" t="str">
        <f>IF(TRIM(G485)&lt;&gt;"",COUNTA($G$66:G485)&amp;"","")</f>
        <v>302</v>
      </c>
      <c r="C485" s="202"/>
      <c r="D485" s="132"/>
      <c r="E485" s="132"/>
      <c r="F485" s="166" t="s">
        <v>127</v>
      </c>
      <c r="G485" s="163">
        <v>15</v>
      </c>
      <c r="H485" s="163"/>
      <c r="I485" s="163" t="s">
        <v>35</v>
      </c>
      <c r="J485" s="173">
        <v>0.45</v>
      </c>
      <c r="K485" s="171">
        <v>120</v>
      </c>
      <c r="L485" s="171">
        <f t="shared" si="265"/>
        <v>54</v>
      </c>
      <c r="M485" s="172">
        <v>32</v>
      </c>
      <c r="N485" s="174">
        <v>0</v>
      </c>
      <c r="O485" s="171">
        <f t="shared" si="266"/>
        <v>86</v>
      </c>
      <c r="P485" s="167">
        <f t="shared" si="246"/>
        <v>1290</v>
      </c>
    </row>
    <row r="486" spans="2:16" s="35" customFormat="1" x14ac:dyDescent="0.25">
      <c r="B486" s="38" t="str">
        <f>IF(TRIM(G486)&lt;&gt;"",COUNTA($G$66:G486)&amp;"","")</f>
        <v>303</v>
      </c>
      <c r="C486" s="202"/>
      <c r="D486" s="132"/>
      <c r="E486" s="132"/>
      <c r="F486" s="166" t="s">
        <v>128</v>
      </c>
      <c r="G486" s="163">
        <v>5</v>
      </c>
      <c r="H486" s="163"/>
      <c r="I486" s="163" t="s">
        <v>35</v>
      </c>
      <c r="J486" s="173">
        <v>0.45</v>
      </c>
      <c r="K486" s="171">
        <v>120</v>
      </c>
      <c r="L486" s="171">
        <f t="shared" si="265"/>
        <v>54</v>
      </c>
      <c r="M486" s="172">
        <v>33.5</v>
      </c>
      <c r="N486" s="174">
        <v>0</v>
      </c>
      <c r="O486" s="171">
        <f t="shared" si="266"/>
        <v>87.5</v>
      </c>
      <c r="P486" s="167">
        <f t="shared" si="246"/>
        <v>437.5</v>
      </c>
    </row>
    <row r="487" spans="2:16" s="35" customFormat="1" x14ac:dyDescent="0.25">
      <c r="B487" s="38" t="str">
        <f>IF(TRIM(G487)&lt;&gt;"",COUNTA($G$66:G487)&amp;"","")</f>
        <v>304</v>
      </c>
      <c r="C487" s="202"/>
      <c r="D487" s="132"/>
      <c r="E487" s="132"/>
      <c r="F487" s="166" t="s">
        <v>129</v>
      </c>
      <c r="G487" s="163">
        <v>9</v>
      </c>
      <c r="H487" s="163"/>
      <c r="I487" s="163" t="s">
        <v>35</v>
      </c>
      <c r="J487" s="173">
        <v>6.99</v>
      </c>
      <c r="K487" s="171">
        <v>120</v>
      </c>
      <c r="L487" s="171">
        <f>J487*K487</f>
        <v>838.80000000000007</v>
      </c>
      <c r="M487" s="172">
        <v>350</v>
      </c>
      <c r="N487" s="174">
        <v>0</v>
      </c>
      <c r="O487" s="171">
        <f>L487+M487+N487</f>
        <v>1188.8000000000002</v>
      </c>
      <c r="P487" s="167">
        <f t="shared" si="246"/>
        <v>10699.2</v>
      </c>
    </row>
    <row r="488" spans="2:16" s="35" customFormat="1" x14ac:dyDescent="0.25">
      <c r="B488" s="38" t="str">
        <f>IF(TRIM(G488)&lt;&gt;"",COUNTA($G$66:G488)&amp;"","")</f>
        <v>305</v>
      </c>
      <c r="C488" s="202"/>
      <c r="D488" s="132"/>
      <c r="E488" s="132"/>
      <c r="F488" s="166" t="s">
        <v>130</v>
      </c>
      <c r="G488" s="163">
        <v>10</v>
      </c>
      <c r="H488" s="163"/>
      <c r="I488" s="163" t="s">
        <v>35</v>
      </c>
      <c r="J488" s="173">
        <v>0.85</v>
      </c>
      <c r="K488" s="171">
        <v>120</v>
      </c>
      <c r="L488" s="171">
        <f>J488*K488</f>
        <v>102</v>
      </c>
      <c r="M488" s="172">
        <v>85</v>
      </c>
      <c r="N488" s="174">
        <v>0</v>
      </c>
      <c r="O488" s="171">
        <f>L488+M488+N488</f>
        <v>187</v>
      </c>
      <c r="P488" s="167">
        <f t="shared" si="246"/>
        <v>1870</v>
      </c>
    </row>
    <row r="489" spans="2:16" s="35" customFormat="1" x14ac:dyDescent="0.25">
      <c r="B489" s="38" t="str">
        <f>IF(TRIM(G489)&lt;&gt;"",COUNTA($G$66:G489)&amp;"","")</f>
        <v>306</v>
      </c>
      <c r="C489" s="202"/>
      <c r="D489" s="132"/>
      <c r="E489" s="132"/>
      <c r="F489" s="166" t="s">
        <v>131</v>
      </c>
      <c r="G489" s="163">
        <v>15</v>
      </c>
      <c r="H489" s="163"/>
      <c r="I489" s="163" t="s">
        <v>35</v>
      </c>
      <c r="J489" s="173">
        <v>1.2</v>
      </c>
      <c r="K489" s="171">
        <v>120</v>
      </c>
      <c r="L489" s="171">
        <f t="shared" ref="L489:L490" si="267">J489*K489</f>
        <v>144</v>
      </c>
      <c r="M489" s="172">
        <v>85</v>
      </c>
      <c r="N489" s="174">
        <v>0</v>
      </c>
      <c r="O489" s="171">
        <f t="shared" ref="O489:O490" si="268">L489+M489+N489</f>
        <v>229</v>
      </c>
      <c r="P489" s="167">
        <f t="shared" si="246"/>
        <v>3435</v>
      </c>
    </row>
    <row r="490" spans="2:16" s="35" customFormat="1" x14ac:dyDescent="0.25">
      <c r="B490" s="38" t="str">
        <f>IF(TRIM(G490)&lt;&gt;"",COUNTA($G$66:G490)&amp;"","")</f>
        <v>307</v>
      </c>
      <c r="C490" s="202"/>
      <c r="D490" s="132"/>
      <c r="E490" s="132"/>
      <c r="F490" s="166" t="s">
        <v>133</v>
      </c>
      <c r="G490" s="163">
        <v>4</v>
      </c>
      <c r="H490" s="163"/>
      <c r="I490" s="163" t="s">
        <v>35</v>
      </c>
      <c r="J490" s="173">
        <v>0.45</v>
      </c>
      <c r="K490" s="171">
        <v>120</v>
      </c>
      <c r="L490" s="171">
        <f t="shared" si="267"/>
        <v>54</v>
      </c>
      <c r="M490" s="172">
        <v>38</v>
      </c>
      <c r="N490" s="174">
        <v>0</v>
      </c>
      <c r="O490" s="171">
        <f t="shared" si="268"/>
        <v>92</v>
      </c>
      <c r="P490" s="167">
        <f t="shared" si="246"/>
        <v>368</v>
      </c>
    </row>
    <row r="491" spans="2:16" s="35" customFormat="1" ht="15" x14ac:dyDescent="0.25">
      <c r="B491" s="38" t="str">
        <f>IF(TRIM(G491)&lt;&gt;"",COUNTA($G$66:G491)&amp;"","")</f>
        <v/>
      </c>
      <c r="C491" s="202"/>
      <c r="D491" s="132"/>
      <c r="E491" s="132"/>
      <c r="F491" s="90" t="s">
        <v>330</v>
      </c>
      <c r="G491" s="163"/>
      <c r="H491" s="163"/>
      <c r="I491" s="163"/>
      <c r="J491" s="173"/>
      <c r="K491" s="171"/>
      <c r="L491" s="171"/>
      <c r="M491" s="172"/>
      <c r="N491" s="174"/>
      <c r="O491" s="171"/>
      <c r="P491" s="167"/>
    </row>
    <row r="492" spans="2:16" s="35" customFormat="1" x14ac:dyDescent="0.25">
      <c r="B492" s="38" t="str">
        <f>IF(TRIM(G492)&lt;&gt;"",COUNTA($G$66:G492)&amp;"","")</f>
        <v>308</v>
      </c>
      <c r="C492" s="202"/>
      <c r="D492" s="132"/>
      <c r="E492" s="132"/>
      <c r="F492" s="166" t="s">
        <v>135</v>
      </c>
      <c r="G492" s="163">
        <v>2</v>
      </c>
      <c r="H492" s="163"/>
      <c r="I492" s="163" t="s">
        <v>35</v>
      </c>
      <c r="J492" s="173">
        <v>18.98</v>
      </c>
      <c r="K492" s="171">
        <v>120</v>
      </c>
      <c r="L492" s="171">
        <f>J492*K492</f>
        <v>2277.6</v>
      </c>
      <c r="M492" s="172">
        <v>2240</v>
      </c>
      <c r="N492" s="174">
        <v>0</v>
      </c>
      <c r="O492" s="171">
        <f>L492+M492+N492</f>
        <v>4517.6000000000004</v>
      </c>
      <c r="P492" s="167">
        <f>G492*O492</f>
        <v>9035.2000000000007</v>
      </c>
    </row>
    <row r="493" spans="2:16" s="35" customFormat="1" x14ac:dyDescent="0.25">
      <c r="B493" s="38" t="str">
        <f>IF(TRIM(G493)&lt;&gt;"",COUNTA($G$66:G493)&amp;"","")</f>
        <v>309</v>
      </c>
      <c r="C493" s="202"/>
      <c r="D493" s="132"/>
      <c r="E493" s="132"/>
      <c r="F493" s="166" t="s">
        <v>306</v>
      </c>
      <c r="G493" s="163">
        <v>1</v>
      </c>
      <c r="H493" s="163"/>
      <c r="I493" s="163" t="s">
        <v>35</v>
      </c>
      <c r="J493" s="173">
        <v>30.65</v>
      </c>
      <c r="K493" s="171">
        <v>120</v>
      </c>
      <c r="L493" s="171">
        <f t="shared" ref="L493" si="269">J493*K493</f>
        <v>3678</v>
      </c>
      <c r="M493" s="172">
        <v>4000</v>
      </c>
      <c r="N493" s="174">
        <v>0</v>
      </c>
      <c r="O493" s="171">
        <f t="shared" ref="O493" si="270">L493+M493+N493</f>
        <v>7678</v>
      </c>
      <c r="P493" s="167">
        <f>G493*O493</f>
        <v>7678</v>
      </c>
    </row>
    <row r="494" spans="2:16" s="35" customFormat="1" x14ac:dyDescent="0.25">
      <c r="B494" s="38" t="str">
        <f>IF(TRIM(G494)&lt;&gt;"",COUNTA($G$66:G494)&amp;"","")</f>
        <v>310</v>
      </c>
      <c r="C494" s="202"/>
      <c r="D494" s="132"/>
      <c r="E494" s="132"/>
      <c r="F494" s="166" t="s">
        <v>136</v>
      </c>
      <c r="G494" s="163">
        <v>1</v>
      </c>
      <c r="H494" s="163"/>
      <c r="I494" s="163" t="s">
        <v>35</v>
      </c>
      <c r="J494" s="173">
        <v>60</v>
      </c>
      <c r="K494" s="171">
        <v>120</v>
      </c>
      <c r="L494" s="171">
        <f t="shared" ref="L494" si="271">J494*K494</f>
        <v>7200</v>
      </c>
      <c r="M494" s="172">
        <v>6500</v>
      </c>
      <c r="N494" s="174">
        <v>0</v>
      </c>
      <c r="O494" s="171">
        <f t="shared" ref="O494" si="272">L494+M494+N494</f>
        <v>13700</v>
      </c>
      <c r="P494" s="167">
        <f>G494*O494</f>
        <v>13700</v>
      </c>
    </row>
    <row r="495" spans="2:16" s="35" customFormat="1" ht="15" x14ac:dyDescent="0.25">
      <c r="B495" s="38" t="str">
        <f>IF(TRIM(G495)&lt;&gt;"",COUNTA($G$66:G495)&amp;"","")</f>
        <v/>
      </c>
      <c r="C495" s="202"/>
      <c r="D495" s="132"/>
      <c r="E495" s="132"/>
      <c r="F495" s="90" t="s">
        <v>331</v>
      </c>
      <c r="G495" s="163"/>
      <c r="H495" s="163"/>
      <c r="I495" s="163"/>
      <c r="J495" s="173"/>
      <c r="K495" s="171"/>
      <c r="L495" s="171"/>
      <c r="M495" s="172"/>
      <c r="N495" s="174"/>
      <c r="O495" s="171"/>
      <c r="P495" s="167"/>
    </row>
    <row r="496" spans="2:16" s="35" customFormat="1" x14ac:dyDescent="0.25">
      <c r="B496" s="38" t="str">
        <f>IF(TRIM(G496)&lt;&gt;"",COUNTA($G$66:G496)&amp;"","")</f>
        <v>311</v>
      </c>
      <c r="C496" s="202"/>
      <c r="D496" s="132"/>
      <c r="E496" s="132"/>
      <c r="F496" s="166" t="s">
        <v>307</v>
      </c>
      <c r="G496" s="163">
        <v>1</v>
      </c>
      <c r="H496" s="163"/>
      <c r="I496" s="163" t="s">
        <v>5</v>
      </c>
      <c r="J496" s="173"/>
      <c r="K496" s="171"/>
      <c r="L496" s="171"/>
      <c r="M496" s="172"/>
      <c r="N496" s="174"/>
      <c r="O496" s="171"/>
      <c r="P496" s="167">
        <v>5000</v>
      </c>
    </row>
    <row r="497" spans="2:16" s="35" customFormat="1" ht="15" x14ac:dyDescent="0.25">
      <c r="B497" s="38" t="str">
        <f>IF(TRIM(G497)&lt;&gt;"",COUNTA($G$66:G497)&amp;"","")</f>
        <v/>
      </c>
      <c r="C497" s="202"/>
      <c r="D497" s="132"/>
      <c r="E497" s="132"/>
      <c r="F497" s="90" t="s">
        <v>137</v>
      </c>
      <c r="G497" s="163"/>
      <c r="H497" s="163"/>
      <c r="I497" s="163"/>
      <c r="J497" s="173"/>
      <c r="K497" s="171"/>
      <c r="L497" s="171"/>
      <c r="M497" s="172"/>
      <c r="N497" s="174"/>
      <c r="O497" s="171"/>
      <c r="P497" s="167"/>
    </row>
    <row r="498" spans="2:16" s="35" customFormat="1" x14ac:dyDescent="0.25">
      <c r="B498" s="38" t="str">
        <f>IF(TRIM(G498)&lt;&gt;"",COUNTA($G$66:G498)&amp;"","")</f>
        <v>312</v>
      </c>
      <c r="C498" s="202"/>
      <c r="D498" s="132"/>
      <c r="E498" s="132"/>
      <c r="F498" s="166" t="s">
        <v>138</v>
      </c>
      <c r="G498" s="163">
        <v>1</v>
      </c>
      <c r="H498" s="163"/>
      <c r="I498" s="163" t="s">
        <v>5</v>
      </c>
      <c r="J498" s="168">
        <f>(0.045+0.035)*4997</f>
        <v>399.76</v>
      </c>
      <c r="K498" s="170">
        <v>123.8</v>
      </c>
      <c r="L498" s="171">
        <f t="shared" ref="L498" si="273">K498*J498</f>
        <v>49490.288</v>
      </c>
      <c r="M498" s="172">
        <f>+(3.5+4.5)*4997</f>
        <v>39976</v>
      </c>
      <c r="N498" s="174">
        <v>0</v>
      </c>
      <c r="O498" s="171">
        <f t="shared" ref="O498" si="274">N498+M498+L498</f>
        <v>89466.288</v>
      </c>
      <c r="P498" s="167">
        <f t="shared" ref="P498" si="275">O498*G498</f>
        <v>89466.288</v>
      </c>
    </row>
    <row r="499" spans="2:16" s="35" customFormat="1" ht="28.5" x14ac:dyDescent="0.25">
      <c r="B499" s="38" t="str">
        <f>IF(TRIM(G499)&lt;&gt;"",COUNTA($G$66:G499)&amp;"","")</f>
        <v>313</v>
      </c>
      <c r="C499" s="203"/>
      <c r="D499" s="132"/>
      <c r="E499" s="132"/>
      <c r="F499" s="166" t="s">
        <v>308</v>
      </c>
      <c r="G499" s="163">
        <v>1</v>
      </c>
      <c r="H499" s="163"/>
      <c r="I499" s="163" t="s">
        <v>5</v>
      </c>
      <c r="J499" s="173"/>
      <c r="K499" s="171"/>
      <c r="L499" s="171"/>
      <c r="M499" s="172"/>
      <c r="N499" s="174"/>
      <c r="O499" s="171"/>
      <c r="P499" s="167">
        <v>25000</v>
      </c>
    </row>
    <row r="500" spans="2:16" s="35" customFormat="1" ht="15" x14ac:dyDescent="0.25">
      <c r="B500" s="86" t="str">
        <f>IF(TRIM(G500)&lt;&gt;"",COUNTA($G$66:G500)&amp;"","")</f>
        <v/>
      </c>
      <c r="C500" s="83"/>
      <c r="D500" s="87"/>
      <c r="E500" s="81">
        <v>26000040</v>
      </c>
      <c r="F500" s="20" t="s">
        <v>139</v>
      </c>
      <c r="G500" s="82"/>
      <c r="H500" s="83"/>
      <c r="I500" s="83"/>
      <c r="J500" s="83"/>
      <c r="K500" s="83"/>
      <c r="L500" s="83"/>
      <c r="M500" s="84"/>
      <c r="N500" s="83"/>
      <c r="O500" s="83"/>
      <c r="P500" s="85"/>
    </row>
    <row r="501" spans="2:16" s="35" customFormat="1" x14ac:dyDescent="0.25">
      <c r="B501" s="38" t="str">
        <f>IF(TRIM(G501)&lt;&gt;"",COUNTA($G$66:G501)&amp;"","")</f>
        <v>314</v>
      </c>
      <c r="C501" s="201" t="s">
        <v>350</v>
      </c>
      <c r="D501" s="132"/>
      <c r="E501" s="132"/>
      <c r="F501" s="166" t="s">
        <v>319</v>
      </c>
      <c r="G501" s="163">
        <v>7</v>
      </c>
      <c r="H501" s="163"/>
      <c r="I501" s="163" t="s">
        <v>35</v>
      </c>
      <c r="J501" s="173">
        <v>1.25</v>
      </c>
      <c r="K501" s="171">
        <v>120</v>
      </c>
      <c r="L501" s="171">
        <f t="shared" ref="L501:L510" si="276">J501*K501</f>
        <v>150</v>
      </c>
      <c r="M501" s="172">
        <v>320</v>
      </c>
      <c r="N501" s="174">
        <v>0</v>
      </c>
      <c r="O501" s="171">
        <f t="shared" ref="O501:O510" si="277">L501+M501+N501</f>
        <v>470</v>
      </c>
      <c r="P501" s="167">
        <f>G501*O501</f>
        <v>3290</v>
      </c>
    </row>
    <row r="502" spans="2:16" s="35" customFormat="1" x14ac:dyDescent="0.25">
      <c r="B502" s="38" t="str">
        <f>IF(TRIM(G502)&lt;&gt;"",COUNTA($G$66:G502)&amp;"","")</f>
        <v>315</v>
      </c>
      <c r="C502" s="202"/>
      <c r="D502" s="132"/>
      <c r="E502" s="132"/>
      <c r="F502" s="166" t="s">
        <v>311</v>
      </c>
      <c r="G502" s="163">
        <v>86</v>
      </c>
      <c r="H502" s="163"/>
      <c r="I502" s="163" t="s">
        <v>35</v>
      </c>
      <c r="J502" s="173">
        <v>1</v>
      </c>
      <c r="K502" s="171">
        <v>120</v>
      </c>
      <c r="L502" s="171">
        <f t="shared" si="276"/>
        <v>120</v>
      </c>
      <c r="M502" s="172">
        <v>85</v>
      </c>
      <c r="N502" s="174">
        <v>0</v>
      </c>
      <c r="O502" s="171">
        <f t="shared" si="277"/>
        <v>205</v>
      </c>
      <c r="P502" s="167">
        <f>G502*O502</f>
        <v>17630</v>
      </c>
    </row>
    <row r="503" spans="2:16" s="35" customFormat="1" x14ac:dyDescent="0.25">
      <c r="B503" s="38" t="str">
        <f>IF(TRIM(G503)&lt;&gt;"",COUNTA($G$66:G503)&amp;"","")</f>
        <v>316</v>
      </c>
      <c r="C503" s="202"/>
      <c r="D503" s="132"/>
      <c r="E503" s="132"/>
      <c r="F503" s="166" t="s">
        <v>312</v>
      </c>
      <c r="G503" s="163">
        <v>9</v>
      </c>
      <c r="H503" s="163"/>
      <c r="I503" s="163" t="s">
        <v>35</v>
      </c>
      <c r="J503" s="173">
        <v>1</v>
      </c>
      <c r="K503" s="171">
        <v>120</v>
      </c>
      <c r="L503" s="171">
        <f t="shared" ref="L503:L505" si="278">J503*K503</f>
        <v>120</v>
      </c>
      <c r="M503" s="172">
        <v>85</v>
      </c>
      <c r="N503" s="174">
        <v>0</v>
      </c>
      <c r="O503" s="171">
        <f t="shared" ref="O503:O505" si="279">L503+M503+N503</f>
        <v>205</v>
      </c>
      <c r="P503" s="167">
        <f t="shared" ref="P503:P505" si="280">G503*O503</f>
        <v>1845</v>
      </c>
    </row>
    <row r="504" spans="2:16" s="35" customFormat="1" x14ac:dyDescent="0.25">
      <c r="B504" s="38" t="str">
        <f>IF(TRIM(G504)&lt;&gt;"",COUNTA($G$66:G504)&amp;"","")</f>
        <v>317</v>
      </c>
      <c r="C504" s="202"/>
      <c r="D504" s="132"/>
      <c r="E504" s="132"/>
      <c r="F504" s="166" t="s">
        <v>313</v>
      </c>
      <c r="G504" s="163">
        <v>14</v>
      </c>
      <c r="H504" s="163"/>
      <c r="I504" s="163" t="s">
        <v>35</v>
      </c>
      <c r="J504" s="173">
        <v>1</v>
      </c>
      <c r="K504" s="171">
        <v>120</v>
      </c>
      <c r="L504" s="171">
        <f t="shared" si="278"/>
        <v>120</v>
      </c>
      <c r="M504" s="172">
        <v>85</v>
      </c>
      <c r="N504" s="174">
        <v>0</v>
      </c>
      <c r="O504" s="171">
        <f t="shared" si="279"/>
        <v>205</v>
      </c>
      <c r="P504" s="167">
        <f t="shared" si="280"/>
        <v>2870</v>
      </c>
    </row>
    <row r="505" spans="2:16" s="35" customFormat="1" x14ac:dyDescent="0.25">
      <c r="B505" s="38" t="str">
        <f>IF(TRIM(G505)&lt;&gt;"",COUNTA($G$66:G505)&amp;"","")</f>
        <v>318</v>
      </c>
      <c r="C505" s="202"/>
      <c r="D505" s="132"/>
      <c r="E505" s="132"/>
      <c r="F505" s="166" t="s">
        <v>314</v>
      </c>
      <c r="G505" s="163">
        <v>2</v>
      </c>
      <c r="H505" s="163"/>
      <c r="I505" s="163" t="s">
        <v>35</v>
      </c>
      <c r="J505" s="173">
        <v>1</v>
      </c>
      <c r="K505" s="171">
        <v>120</v>
      </c>
      <c r="L505" s="171">
        <f t="shared" si="278"/>
        <v>120</v>
      </c>
      <c r="M505" s="172">
        <v>85</v>
      </c>
      <c r="N505" s="174">
        <v>0</v>
      </c>
      <c r="O505" s="171">
        <f t="shared" si="279"/>
        <v>205</v>
      </c>
      <c r="P505" s="167">
        <f t="shared" si="280"/>
        <v>410</v>
      </c>
    </row>
    <row r="506" spans="2:16" s="35" customFormat="1" ht="28.5" x14ac:dyDescent="0.25">
      <c r="B506" s="38" t="str">
        <f>IF(TRIM(G506)&lt;&gt;"",COUNTA($G$66:G506)&amp;"","")</f>
        <v>319</v>
      </c>
      <c r="C506" s="202"/>
      <c r="D506" s="132"/>
      <c r="E506" s="132"/>
      <c r="F506" s="166" t="s">
        <v>315</v>
      </c>
      <c r="G506" s="163">
        <v>6</v>
      </c>
      <c r="H506" s="163"/>
      <c r="I506" s="163" t="s">
        <v>35</v>
      </c>
      <c r="J506" s="173">
        <v>1.65</v>
      </c>
      <c r="K506" s="171">
        <v>120</v>
      </c>
      <c r="L506" s="171">
        <f t="shared" si="276"/>
        <v>198</v>
      </c>
      <c r="M506" s="172">
        <v>250</v>
      </c>
      <c r="N506" s="174">
        <v>0</v>
      </c>
      <c r="O506" s="171">
        <f t="shared" si="277"/>
        <v>448</v>
      </c>
      <c r="P506" s="167">
        <f>G506*O506</f>
        <v>2688</v>
      </c>
    </row>
    <row r="507" spans="2:16" s="35" customFormat="1" x14ac:dyDescent="0.25">
      <c r="B507" s="38" t="str">
        <f>IF(TRIM(G507)&lt;&gt;"",COUNTA($G$66:G507)&amp;"","")</f>
        <v>320</v>
      </c>
      <c r="C507" s="202"/>
      <c r="D507" s="132"/>
      <c r="E507" s="132"/>
      <c r="F507" s="166" t="s">
        <v>316</v>
      </c>
      <c r="G507" s="163">
        <v>2</v>
      </c>
      <c r="H507" s="163"/>
      <c r="I507" s="163" t="s">
        <v>35</v>
      </c>
      <c r="J507" s="173">
        <v>1.45</v>
      </c>
      <c r="K507" s="171">
        <v>120</v>
      </c>
      <c r="L507" s="171">
        <f t="shared" si="276"/>
        <v>174</v>
      </c>
      <c r="M507" s="172">
        <v>110</v>
      </c>
      <c r="N507" s="174">
        <v>0</v>
      </c>
      <c r="O507" s="171">
        <f t="shared" si="277"/>
        <v>284</v>
      </c>
      <c r="P507" s="167">
        <f>G507*O507</f>
        <v>568</v>
      </c>
    </row>
    <row r="508" spans="2:16" s="35" customFormat="1" x14ac:dyDescent="0.25">
      <c r="B508" s="38" t="str">
        <f>IF(TRIM(G508)&lt;&gt;"",COUNTA($G$66:G508)&amp;"","")</f>
        <v>321</v>
      </c>
      <c r="C508" s="202"/>
      <c r="D508" s="132"/>
      <c r="E508" s="132"/>
      <c r="F508" s="166" t="s">
        <v>317</v>
      </c>
      <c r="G508" s="163">
        <v>5</v>
      </c>
      <c r="H508" s="163"/>
      <c r="I508" s="163" t="s">
        <v>35</v>
      </c>
      <c r="J508" s="173">
        <v>1.45</v>
      </c>
      <c r="K508" s="171">
        <v>120</v>
      </c>
      <c r="L508" s="171">
        <f t="shared" si="276"/>
        <v>174</v>
      </c>
      <c r="M508" s="172">
        <v>100</v>
      </c>
      <c r="N508" s="174">
        <v>0</v>
      </c>
      <c r="O508" s="171">
        <f t="shared" si="277"/>
        <v>274</v>
      </c>
      <c r="P508" s="167">
        <f>G508*O508</f>
        <v>1370</v>
      </c>
    </row>
    <row r="509" spans="2:16" s="35" customFormat="1" x14ac:dyDescent="0.25">
      <c r="B509" s="38" t="str">
        <f>IF(TRIM(G509)&lt;&gt;"",COUNTA($G$66:G509)&amp;"","")</f>
        <v>322</v>
      </c>
      <c r="C509" s="202"/>
      <c r="D509" s="132"/>
      <c r="E509" s="132"/>
      <c r="F509" s="166" t="s">
        <v>318</v>
      </c>
      <c r="G509" s="163">
        <v>20</v>
      </c>
      <c r="H509" s="163"/>
      <c r="I509" s="163" t="s">
        <v>35</v>
      </c>
      <c r="J509" s="173">
        <v>1.25</v>
      </c>
      <c r="K509" s="171">
        <v>120</v>
      </c>
      <c r="L509" s="171">
        <f t="shared" si="276"/>
        <v>150</v>
      </c>
      <c r="M509" s="172">
        <v>120</v>
      </c>
      <c r="N509" s="174">
        <v>0</v>
      </c>
      <c r="O509" s="171">
        <f t="shared" si="277"/>
        <v>270</v>
      </c>
      <c r="P509" s="167">
        <f>G509*O509</f>
        <v>5400</v>
      </c>
    </row>
    <row r="510" spans="2:16" s="35" customFormat="1" x14ac:dyDescent="0.25">
      <c r="B510" s="38" t="str">
        <f>IF(TRIM(G510)&lt;&gt;"",COUNTA($G$66:G510)&amp;"","")</f>
        <v>323</v>
      </c>
      <c r="C510" s="203"/>
      <c r="D510" s="132"/>
      <c r="E510" s="132"/>
      <c r="F510" s="166" t="s">
        <v>310</v>
      </c>
      <c r="G510" s="163">
        <v>6</v>
      </c>
      <c r="H510" s="163"/>
      <c r="I510" s="163" t="s">
        <v>35</v>
      </c>
      <c r="J510" s="173">
        <v>1.65</v>
      </c>
      <c r="K510" s="171">
        <v>120</v>
      </c>
      <c r="L510" s="171">
        <f t="shared" si="276"/>
        <v>198</v>
      </c>
      <c r="M510" s="172">
        <v>250</v>
      </c>
      <c r="N510" s="174">
        <v>0</v>
      </c>
      <c r="O510" s="171">
        <f t="shared" si="277"/>
        <v>448</v>
      </c>
      <c r="P510" s="167">
        <f>G510*O510</f>
        <v>2688</v>
      </c>
    </row>
    <row r="511" spans="2:16" s="35" customFormat="1" ht="15" x14ac:dyDescent="0.25">
      <c r="B511" s="86" t="str">
        <f>IF(TRIM(G511)&lt;&gt;"",COUNTA($G$66:G511)&amp;"","")</f>
        <v/>
      </c>
      <c r="C511" s="83"/>
      <c r="D511" s="87"/>
      <c r="E511" s="81">
        <v>26560040</v>
      </c>
      <c r="F511" s="20" t="s">
        <v>140</v>
      </c>
      <c r="G511" s="83"/>
      <c r="H511" s="83"/>
      <c r="I511" s="83"/>
      <c r="J511" s="83"/>
      <c r="K511" s="83"/>
      <c r="L511" s="83"/>
      <c r="M511" s="84"/>
      <c r="N511" s="83"/>
      <c r="O511" s="83"/>
      <c r="P511" s="85"/>
    </row>
    <row r="512" spans="2:16" s="35" customFormat="1" x14ac:dyDescent="0.25">
      <c r="B512" s="38" t="str">
        <f>IF(TRIM(G512)&lt;&gt;"",COUNTA($G$66:G512)&amp;"","")</f>
        <v>324</v>
      </c>
      <c r="C512" s="132"/>
      <c r="D512" s="132"/>
      <c r="E512" s="132"/>
      <c r="F512" s="166" t="s">
        <v>309</v>
      </c>
      <c r="G512" s="163">
        <v>1</v>
      </c>
      <c r="H512" s="163"/>
      <c r="I512" s="163" t="s">
        <v>5</v>
      </c>
      <c r="J512" s="173"/>
      <c r="K512" s="171"/>
      <c r="L512" s="171"/>
      <c r="M512" s="172"/>
      <c r="N512" s="174"/>
      <c r="O512" s="171"/>
      <c r="P512" s="167">
        <v>5000</v>
      </c>
    </row>
    <row r="513" spans="2:16" s="35" customFormat="1" ht="15.75" thickBot="1" x14ac:dyDescent="0.3">
      <c r="B513" s="133" t="str">
        <f>IF(TRIM(G513)&lt;&gt;"",COUNTA($G$66:G513)&amp;"","")</f>
        <v/>
      </c>
      <c r="C513" s="134"/>
      <c r="D513" s="134"/>
      <c r="E513" s="134"/>
      <c r="F513" s="15" t="s">
        <v>8</v>
      </c>
      <c r="G513" s="23"/>
      <c r="H513" s="23"/>
      <c r="I513" s="23"/>
      <c r="J513" s="34"/>
      <c r="K513" s="34"/>
      <c r="L513" s="17"/>
      <c r="M513" s="64"/>
      <c r="N513" s="34"/>
      <c r="O513" s="17"/>
      <c r="P513" s="42">
        <f>SUM(P471:P512)</f>
        <v>226111.88800000001</v>
      </c>
    </row>
    <row r="514" spans="2:16" s="35" customFormat="1" x14ac:dyDescent="0.25">
      <c r="B514" s="133" t="str">
        <f>IF(TRIM(G514)&lt;&gt;"",COUNTA($G$66:G514)&amp;"","")</f>
        <v/>
      </c>
      <c r="C514" s="134"/>
      <c r="D514" s="134"/>
      <c r="E514" s="134"/>
      <c r="F514" s="100"/>
      <c r="G514" s="106"/>
      <c r="H514" s="106"/>
      <c r="I514" s="106"/>
      <c r="J514" s="107"/>
      <c r="K514" s="107"/>
      <c r="L514" s="135"/>
      <c r="M514" s="136"/>
      <c r="N514" s="107"/>
      <c r="O514" s="135"/>
      <c r="P514" s="137"/>
    </row>
    <row r="515" spans="2:16" s="35" customFormat="1" x14ac:dyDescent="0.25">
      <c r="B515" s="133" t="str">
        <f>IF(TRIM(G515)&lt;&gt;"",COUNTA($G$66:G515)&amp;"","")</f>
        <v/>
      </c>
      <c r="C515" s="134"/>
      <c r="D515" s="134"/>
      <c r="E515" s="134"/>
      <c r="F515" s="100"/>
      <c r="G515" s="164"/>
      <c r="H515" s="164"/>
      <c r="I515" s="164"/>
      <c r="J515" s="4"/>
      <c r="K515" s="4"/>
      <c r="L515" s="138"/>
      <c r="M515" s="139"/>
      <c r="N515" s="4"/>
      <c r="O515" s="138"/>
      <c r="P515" s="140"/>
    </row>
    <row r="516" spans="2:16" s="35" customFormat="1" ht="15" x14ac:dyDescent="0.25">
      <c r="B516" s="86" t="str">
        <f>IF(TRIM(G516)&lt;&gt;"",COUNTA($G$66:G516)&amp;"","")</f>
        <v/>
      </c>
      <c r="C516" s="83"/>
      <c r="D516" s="87"/>
      <c r="E516" s="89">
        <v>2700000</v>
      </c>
      <c r="F516" s="2" t="s">
        <v>141</v>
      </c>
      <c r="G516" s="83"/>
      <c r="H516" s="83"/>
      <c r="I516" s="83"/>
      <c r="J516" s="83"/>
      <c r="K516" s="83"/>
      <c r="L516" s="83"/>
      <c r="M516" s="84"/>
      <c r="N516" s="83"/>
      <c r="O516" s="83"/>
      <c r="P516" s="85"/>
    </row>
    <row r="517" spans="2:16" s="35" customFormat="1" x14ac:dyDescent="0.25">
      <c r="B517" s="38" t="str">
        <f>IF(TRIM(G517)&lt;&gt;"",COUNTA($G$66:G517)&amp;"","")</f>
        <v>325</v>
      </c>
      <c r="C517" s="132"/>
      <c r="D517" s="132"/>
      <c r="E517" s="132"/>
      <c r="F517" s="166" t="s">
        <v>332</v>
      </c>
      <c r="G517" s="163">
        <v>8</v>
      </c>
      <c r="H517" s="163"/>
      <c r="I517" s="163" t="s">
        <v>35</v>
      </c>
      <c r="J517" s="173">
        <v>0.6</v>
      </c>
      <c r="K517" s="171">
        <v>120</v>
      </c>
      <c r="L517" s="171">
        <f t="shared" ref="L517:L520" si="281">J517*K517</f>
        <v>72</v>
      </c>
      <c r="M517" s="172">
        <v>20.7</v>
      </c>
      <c r="N517" s="174">
        <v>0</v>
      </c>
      <c r="O517" s="171">
        <f t="shared" ref="O517:O520" si="282">L517+M517+N517</f>
        <v>92.7</v>
      </c>
      <c r="P517" s="167">
        <f>G517*O517</f>
        <v>741.6</v>
      </c>
    </row>
    <row r="518" spans="2:16" s="35" customFormat="1" x14ac:dyDescent="0.25">
      <c r="B518" s="38" t="str">
        <f>IF(TRIM(G518)&lt;&gt;"",COUNTA($G$66:G518)&amp;"","")</f>
        <v>326</v>
      </c>
      <c r="C518" s="132"/>
      <c r="D518" s="132"/>
      <c r="E518" s="132"/>
      <c r="F518" s="166" t="s">
        <v>333</v>
      </c>
      <c r="G518" s="163">
        <v>8</v>
      </c>
      <c r="H518" s="163"/>
      <c r="I518" s="163" t="s">
        <v>35</v>
      </c>
      <c r="J518" s="173">
        <v>0.57999999999999996</v>
      </c>
      <c r="K518" s="171">
        <v>120</v>
      </c>
      <c r="L518" s="171">
        <f t="shared" si="281"/>
        <v>69.599999999999994</v>
      </c>
      <c r="M518" s="172">
        <v>12.89</v>
      </c>
      <c r="N518" s="174">
        <v>0</v>
      </c>
      <c r="O518" s="171">
        <f t="shared" si="282"/>
        <v>82.49</v>
      </c>
      <c r="P518" s="167">
        <f>G518*O518</f>
        <v>659.92</v>
      </c>
    </row>
    <row r="519" spans="2:16" s="35" customFormat="1" x14ac:dyDescent="0.25">
      <c r="B519" s="38" t="str">
        <f>IF(TRIM(G519)&lt;&gt;"",COUNTA($G$66:G519)&amp;"","")</f>
        <v>327</v>
      </c>
      <c r="C519" s="132"/>
      <c r="D519" s="132"/>
      <c r="E519" s="132"/>
      <c r="F519" s="166" t="s">
        <v>334</v>
      </c>
      <c r="G519" s="163">
        <v>8</v>
      </c>
      <c r="H519" s="163"/>
      <c r="I519" s="163" t="s">
        <v>35</v>
      </c>
      <c r="J519" s="173">
        <v>0.5</v>
      </c>
      <c r="K519" s="171">
        <v>120</v>
      </c>
      <c r="L519" s="171">
        <f t="shared" si="281"/>
        <v>60</v>
      </c>
      <c r="M519" s="172">
        <v>12.89</v>
      </c>
      <c r="N519" s="174">
        <v>0</v>
      </c>
      <c r="O519" s="171">
        <f t="shared" si="282"/>
        <v>72.89</v>
      </c>
      <c r="P519" s="167">
        <f>G519*O519</f>
        <v>583.12</v>
      </c>
    </row>
    <row r="520" spans="2:16" s="35" customFormat="1" x14ac:dyDescent="0.25">
      <c r="B520" s="38" t="str">
        <f>IF(TRIM(G520)&lt;&gt;"",COUNTA($G$66:G520)&amp;"","")</f>
        <v>328</v>
      </c>
      <c r="C520" s="132"/>
      <c r="D520" s="132"/>
      <c r="E520" s="132"/>
      <c r="F520" s="166" t="s">
        <v>335</v>
      </c>
      <c r="G520" s="163">
        <v>8</v>
      </c>
      <c r="H520" s="163"/>
      <c r="I520" s="163" t="s">
        <v>35</v>
      </c>
      <c r="J520" s="173">
        <v>0.55000000000000004</v>
      </c>
      <c r="K520" s="171">
        <v>120</v>
      </c>
      <c r="L520" s="171">
        <f t="shared" si="281"/>
        <v>66</v>
      </c>
      <c r="M520" s="172">
        <v>7</v>
      </c>
      <c r="N520" s="174">
        <v>0</v>
      </c>
      <c r="O520" s="171">
        <f t="shared" si="282"/>
        <v>73</v>
      </c>
      <c r="P520" s="167">
        <f>G520*O520</f>
        <v>584</v>
      </c>
    </row>
    <row r="521" spans="2:16" s="35" customFormat="1" ht="15.75" thickBot="1" x14ac:dyDescent="0.3">
      <c r="B521" s="133" t="str">
        <f>IF(TRIM(G521)&lt;&gt;"",COUNTA($G$66:G521)&amp;"","")</f>
        <v/>
      </c>
      <c r="C521" s="134"/>
      <c r="D521" s="134"/>
      <c r="E521" s="134"/>
      <c r="F521" s="15" t="s">
        <v>8</v>
      </c>
      <c r="G521" s="32"/>
      <c r="H521" s="23"/>
      <c r="I521" s="23"/>
      <c r="J521" s="34"/>
      <c r="K521" s="34"/>
      <c r="L521" s="17"/>
      <c r="M521" s="64"/>
      <c r="N521" s="34"/>
      <c r="O521" s="17"/>
      <c r="P521" s="42">
        <f>SUM(P517:P520)</f>
        <v>2568.64</v>
      </c>
    </row>
    <row r="522" spans="2:16" s="35" customFormat="1" x14ac:dyDescent="0.25">
      <c r="B522" s="133" t="str">
        <f>IF(TRIM(G522)&lt;&gt;"",COUNTA($G$66:G522)&amp;"","")</f>
        <v/>
      </c>
      <c r="C522" s="134"/>
      <c r="D522" s="134"/>
      <c r="E522" s="134"/>
      <c r="F522" s="100"/>
      <c r="G522" s="105"/>
      <c r="H522" s="106"/>
      <c r="I522" s="106"/>
      <c r="J522" s="107"/>
      <c r="K522" s="107"/>
      <c r="L522" s="135"/>
      <c r="M522" s="136"/>
      <c r="N522" s="107"/>
      <c r="O522" s="135"/>
      <c r="P522" s="137"/>
    </row>
    <row r="523" spans="2:16" s="35" customFormat="1" x14ac:dyDescent="0.25">
      <c r="B523" s="133" t="str">
        <f>IF(TRIM(G523)&lt;&gt;"",COUNTA($G$66:G523)&amp;"","")</f>
        <v/>
      </c>
      <c r="C523" s="134"/>
      <c r="D523" s="134"/>
      <c r="E523" s="134"/>
      <c r="F523" s="100"/>
      <c r="G523" s="27"/>
      <c r="H523" s="164"/>
      <c r="I523" s="164"/>
      <c r="J523" s="4"/>
      <c r="K523" s="4"/>
      <c r="L523" s="138"/>
      <c r="M523" s="139"/>
      <c r="N523" s="4"/>
      <c r="O523" s="138"/>
      <c r="P523" s="140"/>
    </row>
    <row r="524" spans="2:16" s="35" customFormat="1" ht="15" x14ac:dyDescent="0.25">
      <c r="B524" s="86" t="str">
        <f>IF(TRIM(G524)&lt;&gt;"",COUNTA($G$66:G524)&amp;"","")</f>
        <v/>
      </c>
      <c r="C524" s="83"/>
      <c r="D524" s="87"/>
      <c r="E524" s="89">
        <v>2800000</v>
      </c>
      <c r="F524" s="2" t="s">
        <v>142</v>
      </c>
      <c r="G524" s="83"/>
      <c r="H524" s="83"/>
      <c r="I524" s="83"/>
      <c r="J524" s="83"/>
      <c r="K524" s="83"/>
      <c r="L524" s="83"/>
      <c r="M524" s="84"/>
      <c r="N524" s="83"/>
      <c r="O524" s="83"/>
      <c r="P524" s="85"/>
    </row>
    <row r="525" spans="2:16" s="35" customFormat="1" x14ac:dyDescent="0.25">
      <c r="B525" s="38" t="str">
        <f>IF(TRIM(G525)&lt;&gt;"",COUNTA($G$66:G525)&amp;"","")</f>
        <v>329</v>
      </c>
      <c r="C525" s="132"/>
      <c r="D525" s="132"/>
      <c r="E525" s="132"/>
      <c r="F525" s="166" t="s">
        <v>143</v>
      </c>
      <c r="G525" s="163">
        <v>1</v>
      </c>
      <c r="H525" s="163"/>
      <c r="I525" s="163" t="s">
        <v>5</v>
      </c>
      <c r="J525" s="173"/>
      <c r="K525" s="171"/>
      <c r="L525" s="171"/>
      <c r="M525" s="172"/>
      <c r="N525" s="174"/>
      <c r="O525" s="171"/>
      <c r="P525" s="167">
        <v>25000</v>
      </c>
    </row>
    <row r="526" spans="2:16" s="35" customFormat="1" ht="15.75" thickBot="1" x14ac:dyDescent="0.3">
      <c r="B526" s="133" t="str">
        <f>IF(TRIM(G526)&lt;&gt;"",COUNTA($G$66:G526)&amp;"","")</f>
        <v/>
      </c>
      <c r="C526" s="134"/>
      <c r="D526" s="134"/>
      <c r="E526" s="134"/>
      <c r="F526" s="15" t="s">
        <v>8</v>
      </c>
      <c r="G526" s="32"/>
      <c r="H526" s="23"/>
      <c r="I526" s="23"/>
      <c r="J526" s="34"/>
      <c r="K526" s="34"/>
      <c r="L526" s="17"/>
      <c r="M526" s="64"/>
      <c r="N526" s="34"/>
      <c r="O526" s="17"/>
      <c r="P526" s="42">
        <f>SUM(P525:P525)</f>
        <v>25000</v>
      </c>
    </row>
    <row r="527" spans="2:16" s="35" customFormat="1" x14ac:dyDescent="0.25">
      <c r="B527" s="133" t="str">
        <f>IF(TRIM(G527)&lt;&gt;"",COUNTA($G$66:G527)&amp;"","")</f>
        <v/>
      </c>
      <c r="C527" s="134"/>
      <c r="D527" s="134"/>
      <c r="E527" s="134"/>
      <c r="F527" s="100"/>
      <c r="G527" s="105"/>
      <c r="H527" s="106"/>
      <c r="I527" s="106"/>
      <c r="J527" s="107"/>
      <c r="K527" s="107"/>
      <c r="L527" s="135"/>
      <c r="M527" s="136"/>
      <c r="N527" s="107"/>
      <c r="O527" s="135"/>
      <c r="P527" s="137"/>
    </row>
    <row r="528" spans="2:16" s="35" customFormat="1" x14ac:dyDescent="0.25">
      <c r="B528" s="133" t="str">
        <f>IF(TRIM(G528)&lt;&gt;"",COUNTA($G$66:G528)&amp;"","")</f>
        <v/>
      </c>
      <c r="C528" s="134"/>
      <c r="D528" s="134"/>
      <c r="E528" s="134"/>
      <c r="F528" s="100"/>
      <c r="G528" s="27"/>
      <c r="H528" s="164"/>
      <c r="I528" s="164"/>
      <c r="J528" s="4"/>
      <c r="K528" s="4"/>
      <c r="L528" s="138"/>
      <c r="M528" s="139"/>
      <c r="N528" s="4"/>
      <c r="O528" s="138"/>
      <c r="P528" s="140"/>
    </row>
    <row r="529" spans="1:25" s="196" customFormat="1" ht="14.25" customHeight="1" x14ac:dyDescent="0.25">
      <c r="A529" s="142"/>
      <c r="B529" s="86" t="str">
        <f>IF(TRIM(G529)&lt;&gt;"",COUNTA($G$66:G529)&amp;"","")</f>
        <v/>
      </c>
      <c r="C529" s="83"/>
      <c r="D529" s="87"/>
      <c r="E529" s="81">
        <v>310000</v>
      </c>
      <c r="F529" s="2" t="s">
        <v>144</v>
      </c>
      <c r="G529" s="82"/>
      <c r="H529" s="104"/>
      <c r="I529" s="83"/>
      <c r="J529" s="83"/>
      <c r="K529" s="83"/>
      <c r="L529" s="83"/>
      <c r="M529" s="84"/>
      <c r="N529" s="83"/>
      <c r="O529" s="83"/>
      <c r="P529" s="85"/>
      <c r="Q529" s="142"/>
      <c r="R529" s="142"/>
      <c r="S529" s="142"/>
      <c r="T529" s="142"/>
      <c r="U529" s="142"/>
      <c r="V529" s="142"/>
      <c r="W529" s="142"/>
      <c r="X529" s="142"/>
      <c r="Y529" s="142"/>
    </row>
    <row r="530" spans="1:25" s="35" customFormat="1" ht="15" x14ac:dyDescent="0.25">
      <c r="B530" s="36" t="str">
        <f>IF(TRIM(G530)&lt;&gt;"",COUNTA($G$66:G530)&amp;"","")</f>
        <v/>
      </c>
      <c r="C530" s="204" t="s">
        <v>351</v>
      </c>
      <c r="D530" s="204"/>
      <c r="E530" s="204"/>
      <c r="F530" s="103" t="s">
        <v>146</v>
      </c>
      <c r="G530" s="179"/>
      <c r="H530" s="3"/>
      <c r="I530" s="3"/>
      <c r="J530" s="130"/>
      <c r="K530" s="130"/>
      <c r="L530" s="4"/>
      <c r="M530" s="63"/>
      <c r="N530" s="4"/>
      <c r="O530" s="4"/>
      <c r="P530" s="197"/>
    </row>
    <row r="531" spans="1:25" s="35" customFormat="1" x14ac:dyDescent="0.25">
      <c r="B531" s="36" t="str">
        <f>IF(TRIM(G531)&lt;&gt;"",COUNTA($G$66:G531)&amp;"","")</f>
        <v>330</v>
      </c>
      <c r="C531" s="205"/>
      <c r="D531" s="205"/>
      <c r="E531" s="205"/>
      <c r="F531" s="169" t="s">
        <v>320</v>
      </c>
      <c r="G531" s="179">
        <v>19935</v>
      </c>
      <c r="H531" s="127"/>
      <c r="I531" s="3" t="s">
        <v>36</v>
      </c>
      <c r="J531" s="173">
        <v>0.06</v>
      </c>
      <c r="K531" s="170">
        <v>95</v>
      </c>
      <c r="L531" s="172">
        <f t="shared" ref="L531:L532" si="283">K531*J531</f>
        <v>5.7</v>
      </c>
      <c r="M531" s="180">
        <v>0</v>
      </c>
      <c r="N531" s="174">
        <v>1</v>
      </c>
      <c r="O531" s="171">
        <f>(N531+M531+L531)</f>
        <v>6.7</v>
      </c>
      <c r="P531" s="167">
        <f>O531*G531</f>
        <v>133564.5</v>
      </c>
    </row>
    <row r="532" spans="1:25" s="35" customFormat="1" x14ac:dyDescent="0.25">
      <c r="B532" s="36" t="str">
        <f>IF(TRIM(G532)&lt;&gt;"",COUNTA($G$66:G532)&amp;"","")</f>
        <v>331</v>
      </c>
      <c r="C532" s="205"/>
      <c r="D532" s="205"/>
      <c r="E532" s="205"/>
      <c r="F532" s="169" t="s">
        <v>321</v>
      </c>
      <c r="G532" s="179">
        <v>3535</v>
      </c>
      <c r="H532" s="127"/>
      <c r="I532" s="3" t="s">
        <v>36</v>
      </c>
      <c r="J532" s="173">
        <v>4.4999999999999998E-2</v>
      </c>
      <c r="K532" s="170">
        <v>95</v>
      </c>
      <c r="L532" s="172">
        <f t="shared" si="283"/>
        <v>4.2749999999999995</v>
      </c>
      <c r="M532" s="180">
        <v>0</v>
      </c>
      <c r="N532" s="174">
        <v>1.5</v>
      </c>
      <c r="O532" s="171">
        <f>(N532+M532+L532)</f>
        <v>5.7749999999999995</v>
      </c>
      <c r="P532" s="167">
        <f>O532*G532</f>
        <v>20414.624999999996</v>
      </c>
    </row>
    <row r="533" spans="1:25" s="35" customFormat="1" ht="15" x14ac:dyDescent="0.25">
      <c r="B533" s="86" t="str">
        <f>IF(TRIM(G533)&lt;&gt;"",COUNTA($G$66:G533)&amp;"","")</f>
        <v/>
      </c>
      <c r="C533" s="83"/>
      <c r="D533" s="83"/>
      <c r="E533" s="81">
        <v>312500</v>
      </c>
      <c r="F533" s="20" t="s">
        <v>147</v>
      </c>
      <c r="G533" s="82"/>
      <c r="H533" s="104"/>
      <c r="I533" s="83"/>
      <c r="J533" s="83"/>
      <c r="K533" s="83"/>
      <c r="L533" s="83"/>
      <c r="M533" s="84"/>
      <c r="N533" s="83"/>
      <c r="O533" s="83"/>
      <c r="P533" s="85"/>
    </row>
    <row r="534" spans="1:25" s="35" customFormat="1" ht="15" customHeight="1" x14ac:dyDescent="0.25">
      <c r="B534" s="36" t="str">
        <f>IF(TRIM(G534)&lt;&gt;"",COUNTA($G$66:G534)&amp;"","")</f>
        <v>332</v>
      </c>
      <c r="C534" s="159"/>
      <c r="D534" s="185"/>
      <c r="E534" s="185"/>
      <c r="F534" s="169" t="s">
        <v>147</v>
      </c>
      <c r="G534" s="179">
        <v>1</v>
      </c>
      <c r="H534" s="127"/>
      <c r="I534" s="3" t="s">
        <v>5</v>
      </c>
      <c r="J534" s="168"/>
      <c r="K534" s="174"/>
      <c r="L534" s="171"/>
      <c r="M534" s="172"/>
      <c r="N534" s="170"/>
      <c r="O534" s="171"/>
      <c r="P534" s="167">
        <v>15000</v>
      </c>
    </row>
    <row r="535" spans="1:25" s="35" customFormat="1" ht="15.75" thickBot="1" x14ac:dyDescent="0.3">
      <c r="B535" s="36" t="str">
        <f>IF(TRIM(G535)&lt;&gt;"",COUNTA($G$66:G535)&amp;"","")</f>
        <v/>
      </c>
      <c r="C535" s="163"/>
      <c r="D535" s="163"/>
      <c r="E535" s="2"/>
      <c r="F535" s="15" t="s">
        <v>8</v>
      </c>
      <c r="G535" s="29"/>
      <c r="H535" s="143"/>
      <c r="I535" s="16"/>
      <c r="J535" s="17"/>
      <c r="K535" s="17"/>
      <c r="L535" s="17"/>
      <c r="M535" s="60"/>
      <c r="N535" s="17"/>
      <c r="O535" s="17"/>
      <c r="P535" s="42">
        <f>SUM(P530:P534)</f>
        <v>168979.125</v>
      </c>
    </row>
    <row r="536" spans="1:25" s="35" customFormat="1" ht="15" x14ac:dyDescent="0.25">
      <c r="B536" s="36" t="str">
        <f>IF(TRIM(G536)&lt;&gt;"",COUNTA($G$66:G536)&amp;"","")</f>
        <v/>
      </c>
      <c r="C536" s="163"/>
      <c r="D536" s="163"/>
      <c r="E536" s="2"/>
      <c r="F536" s="2"/>
      <c r="G536" s="30"/>
      <c r="H536" s="144"/>
      <c r="I536" s="18"/>
      <c r="J536" s="19"/>
      <c r="K536" s="19"/>
      <c r="L536" s="19"/>
      <c r="M536" s="61"/>
      <c r="N536" s="19"/>
      <c r="O536" s="19"/>
      <c r="P536" s="50"/>
    </row>
    <row r="537" spans="1:25" s="35" customFormat="1" ht="15" x14ac:dyDescent="0.25">
      <c r="B537" s="36" t="str">
        <f>IF(TRIM(G537)&lt;&gt;"",COUNTA($G$66:G537)&amp;"","")</f>
        <v/>
      </c>
      <c r="C537" s="163"/>
      <c r="D537" s="163"/>
      <c r="E537" s="2"/>
      <c r="F537" s="2"/>
      <c r="G537" s="31"/>
      <c r="H537" s="145"/>
      <c r="I537" s="2"/>
      <c r="J537" s="158"/>
      <c r="K537" s="158"/>
      <c r="L537" s="158"/>
      <c r="M537" s="62"/>
      <c r="N537" s="158"/>
      <c r="O537" s="158"/>
      <c r="P537" s="51"/>
    </row>
    <row r="538" spans="1:25" s="35" customFormat="1" ht="15" x14ac:dyDescent="0.25">
      <c r="B538" s="86" t="str">
        <f>IF(TRIM(G538)&lt;&gt;"",COUNTA($G$66:G538)&amp;"","")</f>
        <v/>
      </c>
      <c r="C538" s="83"/>
      <c r="D538" s="83"/>
      <c r="E538" s="81">
        <v>320000</v>
      </c>
      <c r="F538" s="2" t="s">
        <v>148</v>
      </c>
      <c r="G538" s="82"/>
      <c r="H538" s="104"/>
      <c r="I538" s="83"/>
      <c r="J538" s="83"/>
      <c r="K538" s="83"/>
      <c r="L538" s="83"/>
      <c r="M538" s="84"/>
      <c r="N538" s="83"/>
      <c r="O538" s="83"/>
      <c r="P538" s="85"/>
    </row>
    <row r="539" spans="1:25" s="35" customFormat="1" ht="15" x14ac:dyDescent="0.25">
      <c r="B539" s="86" t="str">
        <f>IF(TRIM(G539)&lt;&gt;"",COUNTA($G$66:G539)&amp;"","")</f>
        <v/>
      </c>
      <c r="C539" s="83"/>
      <c r="D539" s="83"/>
      <c r="E539" s="81">
        <v>32121600</v>
      </c>
      <c r="F539" s="20" t="s">
        <v>149</v>
      </c>
      <c r="G539" s="82"/>
      <c r="H539" s="104"/>
      <c r="I539" s="83"/>
      <c r="J539" s="83"/>
      <c r="K539" s="83"/>
      <c r="L539" s="83"/>
      <c r="M539" s="84"/>
      <c r="N539" s="83"/>
      <c r="O539" s="83"/>
      <c r="P539" s="85"/>
    </row>
    <row r="540" spans="1:25" s="35" customFormat="1" x14ac:dyDescent="0.25">
      <c r="B540" s="36" t="str">
        <f>IF(TRIM(G540)&lt;&gt;"",COUNTA($G$66:G540)&amp;"","")</f>
        <v>333</v>
      </c>
      <c r="C540" s="201" t="s">
        <v>352</v>
      </c>
      <c r="D540" s="132"/>
      <c r="E540" s="132"/>
      <c r="F540" s="166" t="s">
        <v>324</v>
      </c>
      <c r="G540" s="163">
        <v>2456</v>
      </c>
      <c r="H540" s="163"/>
      <c r="I540" s="163" t="s">
        <v>36</v>
      </c>
      <c r="J540" s="177">
        <v>4.3999999999999997E-2</v>
      </c>
      <c r="K540" s="178">
        <v>87.5</v>
      </c>
      <c r="L540" s="172">
        <f t="shared" ref="L540:L542" si="284">K540*J540</f>
        <v>3.8499999999999996</v>
      </c>
      <c r="M540" s="180">
        <v>3</v>
      </c>
      <c r="N540" s="174">
        <v>0.15</v>
      </c>
      <c r="O540" s="171">
        <f t="shared" ref="O540:O542" si="285">N540+M540+L540</f>
        <v>7</v>
      </c>
      <c r="P540" s="167">
        <f t="shared" ref="P540:P542" si="286">O540*G540</f>
        <v>17192</v>
      </c>
    </row>
    <row r="541" spans="1:25" s="35" customFormat="1" x14ac:dyDescent="0.25">
      <c r="B541" s="36" t="str">
        <f>IF(TRIM(G541)&lt;&gt;"",COUNTA($G$66:G541)&amp;"","")</f>
        <v>334</v>
      </c>
      <c r="C541" s="202"/>
      <c r="D541" s="132"/>
      <c r="E541" s="132"/>
      <c r="F541" s="166" t="s">
        <v>322</v>
      </c>
      <c r="G541" s="163">
        <v>2456</v>
      </c>
      <c r="H541" s="163"/>
      <c r="I541" s="163" t="s">
        <v>36</v>
      </c>
      <c r="J541" s="177">
        <f>0.018*2</f>
        <v>3.5999999999999997E-2</v>
      </c>
      <c r="K541" s="178">
        <v>87.5</v>
      </c>
      <c r="L541" s="172">
        <f t="shared" si="284"/>
        <v>3.15</v>
      </c>
      <c r="M541" s="180">
        <v>1.3</v>
      </c>
      <c r="N541" s="174">
        <v>0.15</v>
      </c>
      <c r="O541" s="171">
        <f t="shared" si="285"/>
        <v>4.5999999999999996</v>
      </c>
      <c r="P541" s="167">
        <f t="shared" si="286"/>
        <v>11297.599999999999</v>
      </c>
    </row>
    <row r="542" spans="1:25" s="35" customFormat="1" x14ac:dyDescent="0.25">
      <c r="B542" s="36" t="str">
        <f>IF(TRIM(G542)&lt;&gt;"",COUNTA($G$66:G542)&amp;"","")</f>
        <v>335</v>
      </c>
      <c r="C542" s="203"/>
      <c r="D542" s="132"/>
      <c r="E542" s="132"/>
      <c r="F542" s="166" t="s">
        <v>323</v>
      </c>
      <c r="G542" s="163">
        <v>2456</v>
      </c>
      <c r="H542" s="163"/>
      <c r="I542" s="163" t="s">
        <v>36</v>
      </c>
      <c r="J542" s="177">
        <f>0.026*2</f>
        <v>5.1999999999999998E-2</v>
      </c>
      <c r="K542" s="178">
        <v>87.5</v>
      </c>
      <c r="L542" s="172">
        <f t="shared" si="284"/>
        <v>4.55</v>
      </c>
      <c r="M542" s="180">
        <v>0.88</v>
      </c>
      <c r="N542" s="174">
        <v>0.08</v>
      </c>
      <c r="O542" s="171">
        <f t="shared" si="285"/>
        <v>5.51</v>
      </c>
      <c r="P542" s="167">
        <f t="shared" si="286"/>
        <v>13532.56</v>
      </c>
    </row>
    <row r="543" spans="1:25" s="35" customFormat="1" ht="15" x14ac:dyDescent="0.25">
      <c r="B543" s="86" t="str">
        <f>IF(TRIM(G543)&lt;&gt;"",COUNTA($G$66:G543)&amp;"","")</f>
        <v/>
      </c>
      <c r="C543" s="83"/>
      <c r="D543" s="83"/>
      <c r="E543" s="81">
        <v>32162300</v>
      </c>
      <c r="F543" s="20" t="s">
        <v>151</v>
      </c>
      <c r="G543" s="82"/>
      <c r="H543" s="104"/>
      <c r="I543" s="83"/>
      <c r="J543" s="83"/>
      <c r="K543" s="83"/>
      <c r="L543" s="83"/>
      <c r="M543" s="84"/>
      <c r="N543" s="83"/>
      <c r="O543" s="83"/>
      <c r="P543" s="85"/>
    </row>
    <row r="544" spans="1:25" s="35" customFormat="1" x14ac:dyDescent="0.25">
      <c r="B544" s="36" t="str">
        <f>IF(TRIM(G544)&lt;&gt;"",COUNTA($G$66:G544)&amp;"","")</f>
        <v>336</v>
      </c>
      <c r="C544" s="132"/>
      <c r="D544" s="132"/>
      <c r="E544" s="132"/>
      <c r="F544" s="166" t="s">
        <v>150</v>
      </c>
      <c r="G544" s="163">
        <v>525</v>
      </c>
      <c r="H544" s="163"/>
      <c r="I544" s="163" t="s">
        <v>36</v>
      </c>
      <c r="J544" s="173">
        <v>5.3999999999999999E-2</v>
      </c>
      <c r="K544" s="174">
        <v>87.5</v>
      </c>
      <c r="L544" s="171">
        <f t="shared" ref="L544" si="287">J544*K544</f>
        <v>4.7249999999999996</v>
      </c>
      <c r="M544" s="172">
        <v>6.1</v>
      </c>
      <c r="N544" s="174">
        <v>0</v>
      </c>
      <c r="O544" s="171">
        <f t="shared" ref="O544" si="288">L544+M544+N544</f>
        <v>10.824999999999999</v>
      </c>
      <c r="P544" s="167">
        <f>G544*O544</f>
        <v>5683.125</v>
      </c>
    </row>
    <row r="545" spans="2:16" s="35" customFormat="1" ht="15" x14ac:dyDescent="0.25">
      <c r="B545" s="86" t="str">
        <f>IF(TRIM(G545)&lt;&gt;"",COUNTA($G$66:G545)&amp;"","")</f>
        <v/>
      </c>
      <c r="C545" s="83"/>
      <c r="D545" s="83"/>
      <c r="E545" s="81">
        <v>32172500</v>
      </c>
      <c r="F545" s="20" t="s">
        <v>152</v>
      </c>
      <c r="G545" s="82"/>
      <c r="H545" s="104"/>
      <c r="I545" s="83"/>
      <c r="J545" s="83"/>
      <c r="K545" s="83"/>
      <c r="L545" s="83"/>
      <c r="M545" s="84"/>
      <c r="N545" s="83"/>
      <c r="O545" s="83"/>
      <c r="P545" s="85"/>
    </row>
    <row r="546" spans="2:16" s="35" customFormat="1" x14ac:dyDescent="0.25">
      <c r="B546" s="36" t="str">
        <f>IF(TRIM(G546)&lt;&gt;"",COUNTA($G$66:G546)&amp;"","")</f>
        <v>337</v>
      </c>
      <c r="C546" s="132"/>
      <c r="D546" s="132"/>
      <c r="E546" s="132"/>
      <c r="F546" s="169" t="s">
        <v>152</v>
      </c>
      <c r="G546" s="179">
        <v>1</v>
      </c>
      <c r="H546" s="127"/>
      <c r="I546" s="3" t="s">
        <v>5</v>
      </c>
      <c r="J546" s="198"/>
      <c r="K546" s="126"/>
      <c r="L546" s="171"/>
      <c r="M546" s="172"/>
      <c r="N546" s="199"/>
      <c r="O546" s="171"/>
      <c r="P546" s="167">
        <v>15000</v>
      </c>
    </row>
    <row r="547" spans="2:16" s="35" customFormat="1" ht="15" x14ac:dyDescent="0.25">
      <c r="B547" s="86" t="str">
        <f>IF(TRIM(G547)&lt;&gt;"",COUNTA($G$66:G547)&amp;"","")</f>
        <v/>
      </c>
      <c r="C547" s="83"/>
      <c r="D547" s="83"/>
      <c r="E547" s="81">
        <v>32320000</v>
      </c>
      <c r="F547" s="20" t="s">
        <v>153</v>
      </c>
      <c r="G547" s="82"/>
      <c r="H547" s="104"/>
      <c r="I547" s="83"/>
      <c r="J547" s="83"/>
      <c r="K547" s="83"/>
      <c r="L547" s="83"/>
      <c r="M547" s="84"/>
      <c r="N547" s="83"/>
      <c r="O547" s="83"/>
      <c r="P547" s="85"/>
    </row>
    <row r="548" spans="2:16" s="35" customFormat="1" x14ac:dyDescent="0.25">
      <c r="B548" s="122" t="str">
        <f>IF(TRIM(G548)&lt;&gt;"",COUNTA($G$66:G548)&amp;"","")</f>
        <v>338</v>
      </c>
      <c r="C548" s="163"/>
      <c r="D548" s="163"/>
      <c r="E548" s="163"/>
      <c r="F548" s="169" t="s">
        <v>168</v>
      </c>
      <c r="G548" s="163">
        <v>21</v>
      </c>
      <c r="H548" s="163"/>
      <c r="I548" s="164" t="s">
        <v>40</v>
      </c>
      <c r="J548" s="173">
        <v>0.28999999999999998</v>
      </c>
      <c r="K548" s="174">
        <v>87.5</v>
      </c>
      <c r="L548" s="171">
        <f>K548*J548</f>
        <v>25.375</v>
      </c>
      <c r="M548" s="172">
        <v>4.6500000000000004</v>
      </c>
      <c r="N548" s="170">
        <v>15</v>
      </c>
      <c r="O548" s="171">
        <f>(N548+M548+L548)</f>
        <v>45.024999999999999</v>
      </c>
      <c r="P548" s="167">
        <f>O548*G548</f>
        <v>945.52499999999998</v>
      </c>
    </row>
    <row r="549" spans="2:16" s="35" customFormat="1" ht="15" x14ac:dyDescent="0.25">
      <c r="B549" s="86" t="str">
        <f>IF(TRIM(G549)&lt;&gt;"",COUNTA($G$66:G549)&amp;"","")</f>
        <v/>
      </c>
      <c r="C549" s="83"/>
      <c r="D549" s="83"/>
      <c r="E549" s="81"/>
      <c r="F549" s="20" t="s">
        <v>154</v>
      </c>
      <c r="G549" s="179"/>
      <c r="H549" s="127"/>
      <c r="I549" s="3"/>
      <c r="J549" s="198"/>
      <c r="K549" s="126"/>
      <c r="L549" s="171"/>
      <c r="M549" s="172"/>
      <c r="N549" s="199"/>
      <c r="O549" s="171"/>
      <c r="P549" s="167"/>
    </row>
    <row r="550" spans="2:16" s="35" customFormat="1" x14ac:dyDescent="0.25">
      <c r="B550" s="36" t="str">
        <f>IF(TRIM(G550)&lt;&gt;"",COUNTA($G$66:G550)&amp;"","")</f>
        <v>339</v>
      </c>
      <c r="C550" s="163"/>
      <c r="D550" s="163"/>
      <c r="E550" s="163"/>
      <c r="F550" s="169" t="s">
        <v>325</v>
      </c>
      <c r="G550" s="179">
        <v>9932</v>
      </c>
      <c r="H550" s="127"/>
      <c r="I550" s="3" t="s">
        <v>36</v>
      </c>
      <c r="J550" s="173">
        <v>8.0000000000000002E-3</v>
      </c>
      <c r="K550" s="174">
        <v>87.5</v>
      </c>
      <c r="L550" s="172">
        <f t="shared" ref="L550" si="289">K550*J550</f>
        <v>0.70000000000000007</v>
      </c>
      <c r="M550" s="172">
        <v>8.65</v>
      </c>
      <c r="N550" s="174">
        <v>0</v>
      </c>
      <c r="O550" s="171">
        <f>(N550+M550+L550)</f>
        <v>9.35</v>
      </c>
      <c r="P550" s="167">
        <f>O550*G550</f>
        <v>92864.2</v>
      </c>
    </row>
    <row r="551" spans="2:16" s="35" customFormat="1" ht="15" x14ac:dyDescent="0.25">
      <c r="B551" s="86" t="str">
        <f>IF(TRIM(G551)&lt;&gt;"",COUNTA($G$66:G551)&amp;"","")</f>
        <v/>
      </c>
      <c r="C551" s="83"/>
      <c r="D551" s="83"/>
      <c r="E551" s="81">
        <v>3293000</v>
      </c>
      <c r="F551" s="20" t="s">
        <v>155</v>
      </c>
      <c r="G551" s="82"/>
      <c r="H551" s="104"/>
      <c r="I551" s="83"/>
      <c r="J551" s="83"/>
      <c r="K551" s="83"/>
      <c r="L551" s="83"/>
      <c r="M551" s="84"/>
      <c r="N551" s="83"/>
      <c r="O551" s="83"/>
      <c r="P551" s="85"/>
    </row>
    <row r="552" spans="2:16" s="35" customFormat="1" x14ac:dyDescent="0.25">
      <c r="B552" s="36" t="str">
        <f>IF(TRIM(G552)&lt;&gt;"",COUNTA($G$66:G552)&amp;"","")</f>
        <v>340</v>
      </c>
      <c r="C552" s="207" t="s">
        <v>353</v>
      </c>
      <c r="D552" s="207"/>
      <c r="E552" s="207"/>
      <c r="F552" s="169" t="s">
        <v>237</v>
      </c>
      <c r="G552" s="127">
        <v>19</v>
      </c>
      <c r="H552" s="127"/>
      <c r="I552" s="3" t="s">
        <v>35</v>
      </c>
      <c r="J552" s="173">
        <v>0.68</v>
      </c>
      <c r="K552" s="174">
        <v>87.5</v>
      </c>
      <c r="L552" s="171">
        <f t="shared" ref="L552:L553" si="290">J552*K552</f>
        <v>59.500000000000007</v>
      </c>
      <c r="M552" s="172">
        <v>12.99</v>
      </c>
      <c r="N552" s="174">
        <v>6.8</v>
      </c>
      <c r="O552" s="171">
        <f t="shared" ref="O552:O553" si="291">L552+M552+N552</f>
        <v>79.290000000000006</v>
      </c>
      <c r="P552" s="167">
        <f t="shared" ref="P552:P553" si="292">G552*O552</f>
        <v>1506.5100000000002</v>
      </c>
    </row>
    <row r="553" spans="2:16" s="35" customFormat="1" x14ac:dyDescent="0.25">
      <c r="B553" s="36" t="str">
        <f>IF(TRIM(G553)&lt;&gt;"",COUNTA($G$66:G553)&amp;"","")</f>
        <v>341</v>
      </c>
      <c r="C553" s="206"/>
      <c r="D553" s="206"/>
      <c r="E553" s="206"/>
      <c r="F553" s="169" t="s">
        <v>238</v>
      </c>
      <c r="G553" s="127">
        <v>6</v>
      </c>
      <c r="H553" s="127"/>
      <c r="I553" s="3" t="s">
        <v>35</v>
      </c>
      <c r="J553" s="173">
        <v>0.68</v>
      </c>
      <c r="K553" s="174">
        <v>87.5</v>
      </c>
      <c r="L553" s="171">
        <f t="shared" si="290"/>
        <v>59.500000000000007</v>
      </c>
      <c r="M553" s="172">
        <v>12.99</v>
      </c>
      <c r="N553" s="174">
        <v>6.8</v>
      </c>
      <c r="O553" s="171">
        <f t="shared" si="291"/>
        <v>79.290000000000006</v>
      </c>
      <c r="P553" s="167">
        <f t="shared" si="292"/>
        <v>475.74</v>
      </c>
    </row>
    <row r="554" spans="2:16" s="35" customFormat="1" x14ac:dyDescent="0.25">
      <c r="B554" s="36" t="str">
        <f>IF(TRIM(G554)&lt;&gt;"",COUNTA($G$66:G554)&amp;"","")</f>
        <v>342</v>
      </c>
      <c r="C554" s="206"/>
      <c r="D554" s="206"/>
      <c r="E554" s="206"/>
      <c r="F554" s="169" t="s">
        <v>239</v>
      </c>
      <c r="G554" s="127">
        <v>4</v>
      </c>
      <c r="H554" s="127"/>
      <c r="I554" s="3" t="s">
        <v>35</v>
      </c>
      <c r="J554" s="173">
        <v>3.45</v>
      </c>
      <c r="K554" s="174">
        <v>87.5</v>
      </c>
      <c r="L554" s="171">
        <f t="shared" ref="L554:L555" si="293">J554*K554</f>
        <v>301.875</v>
      </c>
      <c r="M554" s="172">
        <v>250</v>
      </c>
      <c r="N554" s="174">
        <v>30</v>
      </c>
      <c r="O554" s="171">
        <f t="shared" ref="O554:O555" si="294">L554+M554+N554</f>
        <v>581.875</v>
      </c>
      <c r="P554" s="167">
        <f t="shared" ref="P554:P560" si="295">G554*O554</f>
        <v>2327.5</v>
      </c>
    </row>
    <row r="555" spans="2:16" s="35" customFormat="1" x14ac:dyDescent="0.25">
      <c r="B555" s="36" t="str">
        <f>IF(TRIM(G555)&lt;&gt;"",COUNTA($G$66:G555)&amp;"","")</f>
        <v>343</v>
      </c>
      <c r="C555" s="206"/>
      <c r="D555" s="206"/>
      <c r="E555" s="206"/>
      <c r="F555" s="169" t="s">
        <v>240</v>
      </c>
      <c r="G555" s="127">
        <v>4</v>
      </c>
      <c r="H555" s="127"/>
      <c r="I555" s="3" t="s">
        <v>35</v>
      </c>
      <c r="J555" s="173">
        <v>3.45</v>
      </c>
      <c r="K555" s="174">
        <v>87.5</v>
      </c>
      <c r="L555" s="171">
        <f t="shared" si="293"/>
        <v>301.875</v>
      </c>
      <c r="M555" s="172">
        <v>150</v>
      </c>
      <c r="N555" s="174">
        <v>30</v>
      </c>
      <c r="O555" s="171">
        <f t="shared" si="294"/>
        <v>481.875</v>
      </c>
      <c r="P555" s="167">
        <f t="shared" si="295"/>
        <v>1927.5</v>
      </c>
    </row>
    <row r="556" spans="2:16" s="35" customFormat="1" x14ac:dyDescent="0.25">
      <c r="B556" s="122" t="str">
        <f>IF(TRIM(G556)&lt;&gt;"",COUNTA($G$66:G556)&amp;"","")</f>
        <v>344</v>
      </c>
      <c r="C556" s="206"/>
      <c r="D556" s="206"/>
      <c r="E556" s="206"/>
      <c r="F556" s="166" t="s">
        <v>326</v>
      </c>
      <c r="G556" s="163">
        <v>9932</v>
      </c>
      <c r="H556" s="163"/>
      <c r="I556" s="163" t="s">
        <v>36</v>
      </c>
      <c r="J556" s="173">
        <v>2.1999999999999999E-2</v>
      </c>
      <c r="K556" s="174">
        <v>87.5</v>
      </c>
      <c r="L556" s="171">
        <f t="shared" ref="L556:L560" si="296">J556*K556</f>
        <v>1.9249999999999998</v>
      </c>
      <c r="M556" s="172">
        <v>0.53500000000000003</v>
      </c>
      <c r="N556" s="174">
        <f>11.59/1000</f>
        <v>1.159E-2</v>
      </c>
      <c r="O556" s="171">
        <f t="shared" ref="O556:O560" si="297">L556+M556+N556</f>
        <v>2.47159</v>
      </c>
      <c r="P556" s="167">
        <f t="shared" si="295"/>
        <v>24547.831879999998</v>
      </c>
    </row>
    <row r="557" spans="2:16" s="35" customFormat="1" x14ac:dyDescent="0.25">
      <c r="B557" s="122" t="str">
        <f>IF(TRIM(G557)&lt;&gt;"",COUNTA($G$66:G557)&amp;"","")</f>
        <v>345</v>
      </c>
      <c r="C557" s="206"/>
      <c r="D557" s="206"/>
      <c r="E557" s="206"/>
      <c r="F557" s="166" t="s">
        <v>170</v>
      </c>
      <c r="G557" s="163">
        <v>9932</v>
      </c>
      <c r="H557" s="163"/>
      <c r="I557" s="163" t="s">
        <v>36</v>
      </c>
      <c r="J557" s="153">
        <v>1.4999999999999999E-2</v>
      </c>
      <c r="K557" s="174">
        <v>87.5</v>
      </c>
      <c r="L557" s="171">
        <f t="shared" si="296"/>
        <v>1.3125</v>
      </c>
      <c r="M557" s="172">
        <v>1.5</v>
      </c>
      <c r="N557" s="170">
        <v>0.25</v>
      </c>
      <c r="O557" s="171">
        <f t="shared" si="297"/>
        <v>3.0625</v>
      </c>
      <c r="P557" s="167">
        <f t="shared" si="295"/>
        <v>30416.75</v>
      </c>
    </row>
    <row r="558" spans="2:16" s="35" customFormat="1" x14ac:dyDescent="0.25">
      <c r="B558" s="122" t="str">
        <f>IF(TRIM(G558)&lt;&gt;"",COUNTA($G$66:G558)&amp;"","")</f>
        <v>346</v>
      </c>
      <c r="C558" s="206"/>
      <c r="D558" s="206"/>
      <c r="E558" s="206"/>
      <c r="F558" s="166" t="s">
        <v>171</v>
      </c>
      <c r="G558" s="163">
        <v>9932</v>
      </c>
      <c r="H558" s="163"/>
      <c r="I558" s="163" t="s">
        <v>36</v>
      </c>
      <c r="J558" s="173">
        <f>13.5/1000</f>
        <v>1.35E-2</v>
      </c>
      <c r="K558" s="174">
        <v>87.5</v>
      </c>
      <c r="L558" s="171">
        <f t="shared" ref="L558" si="298">J558*K558</f>
        <v>1.1812499999999999</v>
      </c>
      <c r="M558" s="172">
        <f>455.42/1000</f>
        <v>0.45541999999999999</v>
      </c>
      <c r="N558" s="174">
        <f>18.92/1000</f>
        <v>1.8920000000000003E-2</v>
      </c>
      <c r="O558" s="171">
        <f t="shared" ref="O558" si="299">L558+M558+N558</f>
        <v>1.6555899999999999</v>
      </c>
      <c r="P558" s="167">
        <f t="shared" si="295"/>
        <v>16443.319879999999</v>
      </c>
    </row>
    <row r="559" spans="2:16" s="35" customFormat="1" x14ac:dyDescent="0.25">
      <c r="B559" s="122" t="str">
        <f>IF(TRIM(G559)&lt;&gt;"",COUNTA($G$66:G559)&amp;"","")</f>
        <v>347</v>
      </c>
      <c r="C559" s="206"/>
      <c r="D559" s="206"/>
      <c r="E559" s="206"/>
      <c r="F559" s="166" t="s">
        <v>327</v>
      </c>
      <c r="G559" s="163">
        <v>4152</v>
      </c>
      <c r="H559" s="163"/>
      <c r="I559" s="163" t="s">
        <v>36</v>
      </c>
      <c r="J559" s="173">
        <f>13.5/1000</f>
        <v>1.35E-2</v>
      </c>
      <c r="K559" s="174">
        <v>87.5</v>
      </c>
      <c r="L559" s="171">
        <f t="shared" si="296"/>
        <v>1.1812499999999999</v>
      </c>
      <c r="M559" s="172">
        <f>455.42/1000</f>
        <v>0.45541999999999999</v>
      </c>
      <c r="N559" s="174">
        <f>18.92/1000</f>
        <v>1.8920000000000003E-2</v>
      </c>
      <c r="O559" s="171">
        <f t="shared" si="297"/>
        <v>1.6555899999999999</v>
      </c>
      <c r="P559" s="167">
        <f t="shared" si="295"/>
        <v>6874.0096799999992</v>
      </c>
    </row>
    <row r="560" spans="2:16" s="35" customFormat="1" x14ac:dyDescent="0.25">
      <c r="B560" s="122" t="str">
        <f>IF(TRIM(G560)&lt;&gt;"",COUNTA($G$66:G560)&amp;"","")</f>
        <v>348</v>
      </c>
      <c r="C560" s="208"/>
      <c r="D560" s="206"/>
      <c r="E560" s="206"/>
      <c r="F560" s="166" t="s">
        <v>328</v>
      </c>
      <c r="G560" s="163">
        <v>1384</v>
      </c>
      <c r="H560" s="163"/>
      <c r="I560" s="163" t="s">
        <v>36</v>
      </c>
      <c r="J560" s="173">
        <v>2.5000000000000001E-2</v>
      </c>
      <c r="K560" s="174">
        <v>87.5</v>
      </c>
      <c r="L560" s="171">
        <f t="shared" si="296"/>
        <v>2.1875</v>
      </c>
      <c r="M560" s="172">
        <f>455.42/1000</f>
        <v>0.45541999999999999</v>
      </c>
      <c r="N560" s="174">
        <v>4.25</v>
      </c>
      <c r="O560" s="171">
        <f t="shared" si="297"/>
        <v>6.8929200000000002</v>
      </c>
      <c r="P560" s="167">
        <f t="shared" si="295"/>
        <v>9539.8012799999997</v>
      </c>
    </row>
    <row r="561" spans="2:16" s="35" customFormat="1" ht="15.75" thickBot="1" x14ac:dyDescent="0.3">
      <c r="B561" s="147" t="str">
        <f>IF(TRIM(G561)&lt;&gt;"",COUNTA($G$66:G561)&amp;"","")</f>
        <v/>
      </c>
      <c r="C561" s="134"/>
      <c r="D561" s="134"/>
      <c r="E561" s="134"/>
      <c r="F561" s="15" t="s">
        <v>8</v>
      </c>
      <c r="G561" s="32"/>
      <c r="H561" s="148"/>
      <c r="I561" s="23"/>
      <c r="J561" s="34"/>
      <c r="K561" s="34"/>
      <c r="L561" s="17"/>
      <c r="M561" s="64"/>
      <c r="N561" s="34"/>
      <c r="O561" s="17"/>
      <c r="P561" s="42">
        <f>SUM(P540:P560)</f>
        <v>250573.97272000002</v>
      </c>
    </row>
    <row r="562" spans="2:16" s="35" customFormat="1" x14ac:dyDescent="0.25">
      <c r="B562" s="122" t="str">
        <f>IF(TRIM(G562)&lt;&gt;"",COUNTA($G$66:G562)&amp;"","")</f>
        <v/>
      </c>
      <c r="C562" s="146"/>
      <c r="D562" s="163"/>
      <c r="E562" s="200"/>
      <c r="F562" s="166"/>
      <c r="G562" s="163"/>
      <c r="H562" s="163"/>
      <c r="I562" s="163"/>
      <c r="J562" s="198"/>
      <c r="K562" s="126"/>
      <c r="L562" s="126"/>
      <c r="M562" s="127"/>
      <c r="N562" s="174"/>
      <c r="O562" s="126"/>
      <c r="P562" s="128"/>
    </row>
    <row r="563" spans="2:16" s="35" customFormat="1" x14ac:dyDescent="0.25">
      <c r="B563" s="122" t="str">
        <f>IF(TRIM(G563)&lt;&gt;"",COUNTA($G$66:G563)&amp;"","")</f>
        <v/>
      </c>
      <c r="C563" s="146"/>
      <c r="D563" s="163"/>
      <c r="E563" s="200"/>
      <c r="F563" s="166"/>
      <c r="G563" s="163"/>
      <c r="H563" s="163"/>
      <c r="I563" s="163"/>
      <c r="J563" s="198"/>
      <c r="K563" s="126"/>
      <c r="L563" s="126"/>
      <c r="M563" s="127"/>
      <c r="N563" s="174"/>
      <c r="O563" s="126"/>
      <c r="P563" s="128"/>
    </row>
    <row r="564" spans="2:16" s="35" customFormat="1" ht="15" x14ac:dyDescent="0.25">
      <c r="B564" s="86" t="str">
        <f>IF(TRIM(G564)&lt;&gt;"",COUNTA($G$66:G564)&amp;"","")</f>
        <v/>
      </c>
      <c r="C564" s="149"/>
      <c r="D564" s="149"/>
      <c r="E564" s="81">
        <v>330000</v>
      </c>
      <c r="F564" s="2" t="s">
        <v>156</v>
      </c>
      <c r="G564" s="82"/>
      <c r="H564" s="104"/>
      <c r="I564" s="83"/>
      <c r="J564" s="83"/>
      <c r="K564" s="83"/>
      <c r="L564" s="83"/>
      <c r="M564" s="84"/>
      <c r="N564" s="83"/>
      <c r="O564" s="83"/>
      <c r="P564" s="85"/>
    </row>
    <row r="565" spans="2:16" s="35" customFormat="1" ht="15" x14ac:dyDescent="0.25">
      <c r="B565" s="86" t="str">
        <f>IF(TRIM(G565)&lt;&gt;"",COUNTA($G$66:G565)&amp;"","")</f>
        <v/>
      </c>
      <c r="C565" s="149"/>
      <c r="D565" s="149"/>
      <c r="E565" s="81">
        <v>331000</v>
      </c>
      <c r="F565" s="20" t="s">
        <v>157</v>
      </c>
      <c r="G565" s="82"/>
      <c r="H565" s="104"/>
      <c r="I565" s="83"/>
      <c r="J565" s="83"/>
      <c r="K565" s="83"/>
      <c r="L565" s="83"/>
      <c r="M565" s="84"/>
      <c r="N565" s="83"/>
      <c r="O565" s="83"/>
      <c r="P565" s="85"/>
    </row>
    <row r="566" spans="2:16" s="35" customFormat="1" x14ac:dyDescent="0.25">
      <c r="B566" s="122" t="str">
        <f>IF(TRIM(G566)&lt;&gt;"",COUNTA($G$66:G566)&amp;"","")</f>
        <v>349</v>
      </c>
      <c r="C566" s="202"/>
      <c r="D566" s="202"/>
      <c r="E566" s="200"/>
      <c r="F566" s="166" t="s">
        <v>158</v>
      </c>
      <c r="G566" s="163">
        <v>1</v>
      </c>
      <c r="H566" s="163"/>
      <c r="I566" s="163" t="s">
        <v>35</v>
      </c>
      <c r="J566" s="173">
        <v>1.8</v>
      </c>
      <c r="K566" s="174">
        <v>87.5</v>
      </c>
      <c r="L566" s="172">
        <f t="shared" ref="L566:L571" si="300">K566*J566</f>
        <v>157.5</v>
      </c>
      <c r="M566" s="180">
        <v>25.93</v>
      </c>
      <c r="N566" s="174">
        <v>0</v>
      </c>
      <c r="O566" s="171">
        <f t="shared" ref="O566:O571" si="301">(N566+M566+L566)</f>
        <v>183.43</v>
      </c>
      <c r="P566" s="167">
        <f t="shared" ref="P566:P577" si="302">O566*G566</f>
        <v>183.43</v>
      </c>
    </row>
    <row r="567" spans="2:16" s="35" customFormat="1" x14ac:dyDescent="0.25">
      <c r="B567" s="122" t="str">
        <f>IF(TRIM(G567)&lt;&gt;"",COUNTA($G$66:G567)&amp;"","")</f>
        <v>350</v>
      </c>
      <c r="C567" s="202"/>
      <c r="D567" s="202"/>
      <c r="E567" s="200"/>
      <c r="F567" s="166" t="s">
        <v>241</v>
      </c>
      <c r="G567" s="163">
        <v>1</v>
      </c>
      <c r="H567" s="163"/>
      <c r="I567" s="163" t="s">
        <v>35</v>
      </c>
      <c r="J567" s="173">
        <v>6.25</v>
      </c>
      <c r="K567" s="174">
        <v>87.5</v>
      </c>
      <c r="L567" s="172">
        <f t="shared" ref="L567" si="303">K567*J567</f>
        <v>546.875</v>
      </c>
      <c r="M567" s="180">
        <v>1050</v>
      </c>
      <c r="N567" s="174">
        <v>0</v>
      </c>
      <c r="O567" s="171">
        <f t="shared" ref="O567" si="304">(N567+M567+L567)</f>
        <v>1596.875</v>
      </c>
      <c r="P567" s="167">
        <f t="shared" si="302"/>
        <v>1596.875</v>
      </c>
    </row>
    <row r="568" spans="2:16" s="35" customFormat="1" x14ac:dyDescent="0.25">
      <c r="B568" s="122" t="str">
        <f>IF(TRIM(G568)&lt;&gt;"",COUNTA($G$66:G568)&amp;"","")</f>
        <v>351</v>
      </c>
      <c r="C568" s="202"/>
      <c r="D568" s="202"/>
      <c r="E568" s="200"/>
      <c r="F568" s="166" t="s">
        <v>159</v>
      </c>
      <c r="G568" s="163">
        <v>1</v>
      </c>
      <c r="H568" s="163"/>
      <c r="I568" s="163" t="s">
        <v>35</v>
      </c>
      <c r="J568" s="173">
        <v>1.8</v>
      </c>
      <c r="K568" s="174">
        <v>87.5</v>
      </c>
      <c r="L568" s="172">
        <f t="shared" si="300"/>
        <v>157.5</v>
      </c>
      <c r="M568" s="180">
        <v>0</v>
      </c>
      <c r="N568" s="174">
        <v>0</v>
      </c>
      <c r="O568" s="171">
        <f t="shared" si="301"/>
        <v>157.5</v>
      </c>
      <c r="P568" s="167">
        <f t="shared" si="302"/>
        <v>157.5</v>
      </c>
    </row>
    <row r="569" spans="2:16" s="35" customFormat="1" x14ac:dyDescent="0.25">
      <c r="B569" s="122" t="str">
        <f>IF(TRIM(G569)&lt;&gt;"",COUNTA($G$66:G569)&amp;"","")</f>
        <v>352</v>
      </c>
      <c r="C569" s="202"/>
      <c r="D569" s="202"/>
      <c r="E569" s="200"/>
      <c r="F569" s="166" t="s">
        <v>160</v>
      </c>
      <c r="G569" s="163">
        <v>1</v>
      </c>
      <c r="H569" s="163"/>
      <c r="I569" s="163" t="s">
        <v>35</v>
      </c>
      <c r="J569" s="173">
        <v>1.8</v>
      </c>
      <c r="K569" s="174">
        <v>87.5</v>
      </c>
      <c r="L569" s="172">
        <f t="shared" si="300"/>
        <v>157.5</v>
      </c>
      <c r="M569" s="180">
        <v>99.98</v>
      </c>
      <c r="N569" s="174">
        <v>0</v>
      </c>
      <c r="O569" s="171">
        <f t="shared" si="301"/>
        <v>257.48</v>
      </c>
      <c r="P569" s="167">
        <f t="shared" si="302"/>
        <v>257.48</v>
      </c>
    </row>
    <row r="570" spans="2:16" s="35" customFormat="1" x14ac:dyDescent="0.25">
      <c r="B570" s="122" t="str">
        <f>IF(TRIM(G570)&lt;&gt;"",COUNTA($G$66:G570)&amp;"","")</f>
        <v>353</v>
      </c>
      <c r="C570" s="202"/>
      <c r="D570" s="202"/>
      <c r="E570" s="200"/>
      <c r="F570" s="166" t="s">
        <v>336</v>
      </c>
      <c r="G570" s="163">
        <v>1</v>
      </c>
      <c r="H570" s="163"/>
      <c r="I570" s="163" t="s">
        <v>35</v>
      </c>
      <c r="J570" s="173">
        <v>1.8</v>
      </c>
      <c r="K570" s="174">
        <v>87.5</v>
      </c>
      <c r="L570" s="172">
        <f t="shared" si="300"/>
        <v>157.5</v>
      </c>
      <c r="M570" s="180">
        <v>473.42</v>
      </c>
      <c r="N570" s="174">
        <v>0</v>
      </c>
      <c r="O570" s="171">
        <f t="shared" si="301"/>
        <v>630.92000000000007</v>
      </c>
      <c r="P570" s="167">
        <f t="shared" si="302"/>
        <v>630.92000000000007</v>
      </c>
    </row>
    <row r="571" spans="2:16" s="35" customFormat="1" x14ac:dyDescent="0.25">
      <c r="B571" s="122" t="str">
        <f>IF(TRIM(G571)&lt;&gt;"",COUNTA($G$66:G571)&amp;"","")</f>
        <v>354</v>
      </c>
      <c r="C571" s="202"/>
      <c r="D571" s="202"/>
      <c r="E571" s="200"/>
      <c r="F571" s="166" t="s">
        <v>337</v>
      </c>
      <c r="G571" s="163">
        <v>2</v>
      </c>
      <c r="H571" s="163"/>
      <c r="I571" s="163" t="s">
        <v>35</v>
      </c>
      <c r="J571" s="173">
        <v>1.8</v>
      </c>
      <c r="K571" s="174">
        <v>87.5</v>
      </c>
      <c r="L571" s="172">
        <f t="shared" si="300"/>
        <v>157.5</v>
      </c>
      <c r="M571" s="180">
        <v>1362.5</v>
      </c>
      <c r="N571" s="174">
        <v>0</v>
      </c>
      <c r="O571" s="171">
        <f t="shared" si="301"/>
        <v>1520</v>
      </c>
      <c r="P571" s="167">
        <f t="shared" si="302"/>
        <v>3040</v>
      </c>
    </row>
    <row r="572" spans="2:16" s="35" customFormat="1" ht="28.5" x14ac:dyDescent="0.25">
      <c r="B572" s="122" t="str">
        <f>IF(TRIM(G572)&lt;&gt;"",COUNTA($G$66:G572)&amp;"","")</f>
        <v>355</v>
      </c>
      <c r="C572" s="201" t="s">
        <v>351</v>
      </c>
      <c r="D572" s="201"/>
      <c r="E572" s="200"/>
      <c r="F572" s="166" t="s">
        <v>161</v>
      </c>
      <c r="G572" s="163">
        <v>115</v>
      </c>
      <c r="H572" s="163"/>
      <c r="I572" s="163" t="s">
        <v>37</v>
      </c>
      <c r="J572" s="177">
        <v>7.1999999999999995E-2</v>
      </c>
      <c r="K572" s="178">
        <v>87.5</v>
      </c>
      <c r="L572" s="172">
        <f t="shared" ref="L572:L577" si="305">K572*J572</f>
        <v>6.3</v>
      </c>
      <c r="M572" s="172">
        <v>31.17</v>
      </c>
      <c r="N572" s="174">
        <v>0</v>
      </c>
      <c r="O572" s="171">
        <f t="shared" ref="O572:O577" si="306">N572+M572+L572</f>
        <v>37.47</v>
      </c>
      <c r="P572" s="167">
        <f t="shared" si="302"/>
        <v>4309.05</v>
      </c>
    </row>
    <row r="573" spans="2:16" s="35" customFormat="1" ht="28.5" x14ac:dyDescent="0.25">
      <c r="B573" s="122" t="str">
        <f>IF(TRIM(G573)&lt;&gt;"",COUNTA($G$66:G573)&amp;"","")</f>
        <v>356</v>
      </c>
      <c r="C573" s="202"/>
      <c r="D573" s="202"/>
      <c r="E573" s="200"/>
      <c r="F573" s="166" t="s">
        <v>339</v>
      </c>
      <c r="G573" s="163">
        <v>30</v>
      </c>
      <c r="H573" s="163"/>
      <c r="I573" s="163" t="s">
        <v>37</v>
      </c>
      <c r="J573" s="198">
        <v>5.8000000000000003E-2</v>
      </c>
      <c r="K573" s="126">
        <v>87.5</v>
      </c>
      <c r="L573" s="172">
        <f t="shared" si="305"/>
        <v>5.0750000000000002</v>
      </c>
      <c r="M573" s="172">
        <v>10.65</v>
      </c>
      <c r="N573" s="174">
        <v>0</v>
      </c>
      <c r="O573" s="171">
        <f t="shared" si="306"/>
        <v>15.725000000000001</v>
      </c>
      <c r="P573" s="167">
        <f t="shared" si="302"/>
        <v>471.75000000000006</v>
      </c>
    </row>
    <row r="574" spans="2:16" s="35" customFormat="1" x14ac:dyDescent="0.25">
      <c r="B574" s="122" t="str">
        <f>IF(TRIM(G574)&lt;&gt;"",COUNTA($G$66:G574)&amp;"","")</f>
        <v>357</v>
      </c>
      <c r="C574" s="200"/>
      <c r="D574" s="200"/>
      <c r="E574" s="200"/>
      <c r="F574" s="169" t="s">
        <v>162</v>
      </c>
      <c r="G574" s="179">
        <v>42</v>
      </c>
      <c r="H574" s="127"/>
      <c r="I574" s="3" t="s">
        <v>145</v>
      </c>
      <c r="J574" s="173">
        <v>0.16</v>
      </c>
      <c r="K574" s="178">
        <v>87.5</v>
      </c>
      <c r="L574" s="172">
        <f t="shared" si="305"/>
        <v>14</v>
      </c>
      <c r="M574" s="180">
        <v>0</v>
      </c>
      <c r="N574" s="174">
        <v>2.65</v>
      </c>
      <c r="O574" s="171">
        <f t="shared" si="306"/>
        <v>16.649999999999999</v>
      </c>
      <c r="P574" s="167">
        <f t="shared" si="302"/>
        <v>699.3</v>
      </c>
    </row>
    <row r="575" spans="2:16" s="35" customFormat="1" x14ac:dyDescent="0.25">
      <c r="B575" s="122" t="str">
        <f>IF(TRIM(G575)&lt;&gt;"",COUNTA($G$66:G575)&amp;"","")</f>
        <v>358</v>
      </c>
      <c r="C575" s="200"/>
      <c r="D575" s="200"/>
      <c r="E575" s="200"/>
      <c r="F575" s="169" t="s">
        <v>163</v>
      </c>
      <c r="G575" s="179">
        <v>14</v>
      </c>
      <c r="H575" s="127"/>
      <c r="I575" s="3" t="s">
        <v>145</v>
      </c>
      <c r="J575" s="173">
        <v>0.11</v>
      </c>
      <c r="K575" s="178">
        <v>87.5</v>
      </c>
      <c r="L575" s="172">
        <f t="shared" si="305"/>
        <v>9.625</v>
      </c>
      <c r="M575" s="180">
        <v>22</v>
      </c>
      <c r="N575" s="174">
        <v>1.22</v>
      </c>
      <c r="O575" s="171">
        <f t="shared" si="306"/>
        <v>32.844999999999999</v>
      </c>
      <c r="P575" s="167">
        <f t="shared" si="302"/>
        <v>459.83</v>
      </c>
    </row>
    <row r="576" spans="2:16" s="35" customFormat="1" x14ac:dyDescent="0.25">
      <c r="B576" s="122" t="str">
        <f>IF(TRIM(G576)&lt;&gt;"",COUNTA($G$66:G576)&amp;"","")</f>
        <v>359</v>
      </c>
      <c r="C576" s="200"/>
      <c r="D576" s="200"/>
      <c r="E576" s="200"/>
      <c r="F576" s="169" t="s">
        <v>164</v>
      </c>
      <c r="G576" s="179">
        <v>15</v>
      </c>
      <c r="H576" s="127"/>
      <c r="I576" s="3" t="s">
        <v>145</v>
      </c>
      <c r="J576" s="173">
        <v>0.22</v>
      </c>
      <c r="K576" s="178">
        <v>87.5</v>
      </c>
      <c r="L576" s="172">
        <f t="shared" si="305"/>
        <v>19.25</v>
      </c>
      <c r="M576" s="180">
        <v>0</v>
      </c>
      <c r="N576" s="174">
        <v>6.85</v>
      </c>
      <c r="O576" s="171">
        <f t="shared" si="306"/>
        <v>26.1</v>
      </c>
      <c r="P576" s="167">
        <f t="shared" si="302"/>
        <v>391.5</v>
      </c>
    </row>
    <row r="577" spans="2:16" s="35" customFormat="1" x14ac:dyDescent="0.25">
      <c r="B577" s="122" t="str">
        <f>IF(TRIM(G577)&lt;&gt;"",COUNTA($G$66:G577)&amp;"","")</f>
        <v>360</v>
      </c>
      <c r="C577" s="200"/>
      <c r="D577" s="200"/>
      <c r="E577" s="200"/>
      <c r="F577" s="169" t="s">
        <v>165</v>
      </c>
      <c r="G577" s="179">
        <v>27</v>
      </c>
      <c r="H577" s="127"/>
      <c r="I577" s="3" t="s">
        <v>145</v>
      </c>
      <c r="J577" s="173">
        <v>0.12</v>
      </c>
      <c r="K577" s="178">
        <v>87.5</v>
      </c>
      <c r="L577" s="172">
        <f t="shared" si="305"/>
        <v>10.5</v>
      </c>
      <c r="M577" s="180">
        <v>0</v>
      </c>
      <c r="N577" s="174">
        <v>2.5</v>
      </c>
      <c r="O577" s="171">
        <f t="shared" si="306"/>
        <v>13</v>
      </c>
      <c r="P577" s="167">
        <f t="shared" si="302"/>
        <v>351</v>
      </c>
    </row>
    <row r="578" spans="2:16" s="35" customFormat="1" ht="15" x14ac:dyDescent="0.25">
      <c r="B578" s="86" t="str">
        <f>IF(TRIM(G578)&lt;&gt;"",COUNTA($G$66:G578)&amp;"","")</f>
        <v/>
      </c>
      <c r="C578" s="83"/>
      <c r="D578" s="83"/>
      <c r="E578" s="81">
        <v>331000</v>
      </c>
      <c r="F578" s="20" t="s">
        <v>166</v>
      </c>
      <c r="G578" s="82"/>
      <c r="H578" s="104"/>
      <c r="I578" s="83"/>
      <c r="J578" s="83"/>
      <c r="K578" s="83"/>
      <c r="L578" s="83"/>
      <c r="M578" s="84"/>
      <c r="N578" s="83"/>
      <c r="O578" s="83"/>
      <c r="P578" s="85"/>
    </row>
    <row r="579" spans="2:16" s="35" customFormat="1" x14ac:dyDescent="0.25">
      <c r="B579" s="36" t="str">
        <f>IF(TRIM(G579)&lt;&gt;"",COUNTA($G$66:G579)&amp;"","")</f>
        <v>361</v>
      </c>
      <c r="C579" s="201" t="s">
        <v>351</v>
      </c>
      <c r="D579" s="200"/>
      <c r="E579" s="200"/>
      <c r="F579" s="166" t="s">
        <v>355</v>
      </c>
      <c r="G579" s="163">
        <v>1</v>
      </c>
      <c r="H579" s="163"/>
      <c r="I579" s="163" t="s">
        <v>35</v>
      </c>
      <c r="J579" s="173">
        <v>1.8</v>
      </c>
      <c r="K579" s="174">
        <v>87.5</v>
      </c>
      <c r="L579" s="172">
        <f t="shared" ref="L579" si="307">K579*J579</f>
        <v>157.5</v>
      </c>
      <c r="M579" s="180">
        <v>35</v>
      </c>
      <c r="N579" s="174">
        <v>0</v>
      </c>
      <c r="O579" s="171">
        <f t="shared" ref="O579" si="308">(N579+M579+L579)</f>
        <v>192.5</v>
      </c>
      <c r="P579" s="167">
        <f t="shared" ref="P579:P584" si="309">O579*G579</f>
        <v>192.5</v>
      </c>
    </row>
    <row r="580" spans="2:16" s="35" customFormat="1" x14ac:dyDescent="0.25">
      <c r="B580" s="36" t="str">
        <f>IF(TRIM(G580)&lt;&gt;"",COUNTA($G$66:G580)&amp;"","")</f>
        <v>362</v>
      </c>
      <c r="C580" s="202"/>
      <c r="D580" s="181"/>
      <c r="E580" s="200"/>
      <c r="F580" s="166" t="s">
        <v>252</v>
      </c>
      <c r="G580" s="163">
        <v>125</v>
      </c>
      <c r="H580" s="163"/>
      <c r="I580" s="163" t="s">
        <v>37</v>
      </c>
      <c r="J580" s="177">
        <v>6.9000000000000006E-2</v>
      </c>
      <c r="K580" s="178">
        <v>87.5</v>
      </c>
      <c r="L580" s="172">
        <f t="shared" ref="L580:L584" si="310">K580*J580</f>
        <v>6.0375000000000005</v>
      </c>
      <c r="M580" s="172">
        <v>31.18</v>
      </c>
      <c r="N580" s="174"/>
      <c r="O580" s="171">
        <f t="shared" ref="O580:O584" si="311">N580+M580+L580</f>
        <v>37.217500000000001</v>
      </c>
      <c r="P580" s="167">
        <f t="shared" si="309"/>
        <v>4652.1875</v>
      </c>
    </row>
    <row r="581" spans="2:16" s="35" customFormat="1" x14ac:dyDescent="0.25">
      <c r="B581" s="36" t="str">
        <f>IF(TRIM(G581)&lt;&gt;"",COUNTA($G$66:G581)&amp;"","")</f>
        <v>363</v>
      </c>
      <c r="C581" s="202"/>
      <c r="D581" s="134"/>
      <c r="E581" s="134"/>
      <c r="F581" s="169" t="s">
        <v>162</v>
      </c>
      <c r="G581" s="179">
        <v>38</v>
      </c>
      <c r="H581" s="127"/>
      <c r="I581" s="3" t="s">
        <v>145</v>
      </c>
      <c r="J581" s="173">
        <v>0.16</v>
      </c>
      <c r="K581" s="178">
        <v>87.5</v>
      </c>
      <c r="L581" s="172">
        <f t="shared" si="310"/>
        <v>14</v>
      </c>
      <c r="M581" s="180">
        <v>0</v>
      </c>
      <c r="N581" s="174">
        <v>2.65</v>
      </c>
      <c r="O581" s="171">
        <f t="shared" si="311"/>
        <v>16.649999999999999</v>
      </c>
      <c r="P581" s="167">
        <f t="shared" si="309"/>
        <v>632.69999999999993</v>
      </c>
    </row>
    <row r="582" spans="2:16" s="35" customFormat="1" x14ac:dyDescent="0.25">
      <c r="B582" s="36" t="str">
        <f>IF(TRIM(G582)&lt;&gt;"",COUNTA($G$66:G582)&amp;"","")</f>
        <v>364</v>
      </c>
      <c r="C582" s="202"/>
      <c r="D582" s="134"/>
      <c r="E582" s="134"/>
      <c r="F582" s="169" t="s">
        <v>163</v>
      </c>
      <c r="G582" s="179">
        <v>13</v>
      </c>
      <c r="H582" s="127"/>
      <c r="I582" s="3" t="s">
        <v>145</v>
      </c>
      <c r="J582" s="173">
        <v>0.11</v>
      </c>
      <c r="K582" s="178">
        <v>87.5</v>
      </c>
      <c r="L582" s="172">
        <f t="shared" si="310"/>
        <v>9.625</v>
      </c>
      <c r="M582" s="180">
        <v>22</v>
      </c>
      <c r="N582" s="174">
        <v>1.22</v>
      </c>
      <c r="O582" s="171">
        <f t="shared" si="311"/>
        <v>32.844999999999999</v>
      </c>
      <c r="P582" s="167">
        <f t="shared" si="309"/>
        <v>426.98500000000001</v>
      </c>
    </row>
    <row r="583" spans="2:16" s="35" customFormat="1" x14ac:dyDescent="0.25">
      <c r="B583" s="36" t="str">
        <f>IF(TRIM(G583)&lt;&gt;"",COUNTA($G$66:G583)&amp;"","")</f>
        <v>365</v>
      </c>
      <c r="C583" s="202"/>
      <c r="D583" s="134"/>
      <c r="E583" s="134"/>
      <c r="F583" s="169" t="s">
        <v>164</v>
      </c>
      <c r="G583" s="179">
        <v>14</v>
      </c>
      <c r="H583" s="127"/>
      <c r="I583" s="3" t="s">
        <v>145</v>
      </c>
      <c r="J583" s="173">
        <v>0.22</v>
      </c>
      <c r="K583" s="178">
        <v>87.5</v>
      </c>
      <c r="L583" s="172">
        <f t="shared" si="310"/>
        <v>19.25</v>
      </c>
      <c r="M583" s="180">
        <v>0</v>
      </c>
      <c r="N583" s="174">
        <v>6.85</v>
      </c>
      <c r="O583" s="171">
        <f t="shared" si="311"/>
        <v>26.1</v>
      </c>
      <c r="P583" s="167">
        <f t="shared" si="309"/>
        <v>365.40000000000003</v>
      </c>
    </row>
    <row r="584" spans="2:16" s="35" customFormat="1" x14ac:dyDescent="0.25">
      <c r="B584" s="36" t="str">
        <f>IF(TRIM(G584)&lt;&gt;"",COUNTA($G$66:G584)&amp;"","")</f>
        <v>366</v>
      </c>
      <c r="C584" s="203"/>
      <c r="D584" s="134"/>
      <c r="E584" s="134"/>
      <c r="F584" s="169" t="s">
        <v>165</v>
      </c>
      <c r="G584" s="179">
        <v>24</v>
      </c>
      <c r="H584" s="127"/>
      <c r="I584" s="3" t="s">
        <v>145</v>
      </c>
      <c r="J584" s="173">
        <v>0.12</v>
      </c>
      <c r="K584" s="178">
        <v>87.5</v>
      </c>
      <c r="L584" s="172">
        <f t="shared" si="310"/>
        <v>10.5</v>
      </c>
      <c r="M584" s="180">
        <v>0</v>
      </c>
      <c r="N584" s="174">
        <v>2.5</v>
      </c>
      <c r="O584" s="171">
        <f t="shared" si="311"/>
        <v>13</v>
      </c>
      <c r="P584" s="167">
        <f t="shared" si="309"/>
        <v>312</v>
      </c>
    </row>
    <row r="585" spans="2:16" s="35" customFormat="1" ht="15" x14ac:dyDescent="0.25">
      <c r="B585" s="86" t="str">
        <f>IF(TRIM(G585)&lt;&gt;"",COUNTA($G$66:G585)&amp;"","")</f>
        <v/>
      </c>
      <c r="C585" s="83"/>
      <c r="D585" s="83"/>
      <c r="E585" s="81">
        <v>331000</v>
      </c>
      <c r="F585" s="20" t="s">
        <v>167</v>
      </c>
      <c r="G585" s="82"/>
      <c r="H585" s="104"/>
      <c r="I585" s="83"/>
      <c r="J585" s="83"/>
      <c r="K585" s="83"/>
      <c r="L585" s="83"/>
      <c r="M585" s="84"/>
      <c r="N585" s="83"/>
      <c r="O585" s="83"/>
      <c r="P585" s="85"/>
    </row>
    <row r="586" spans="2:16" s="35" customFormat="1" x14ac:dyDescent="0.25">
      <c r="B586" s="36" t="str">
        <f>IF(TRIM(G586)&lt;&gt;"",COUNTA($G$66:G586)&amp;"","")</f>
        <v>367</v>
      </c>
      <c r="C586" s="201" t="s">
        <v>351</v>
      </c>
      <c r="D586" s="201"/>
      <c r="E586" s="201"/>
      <c r="F586" s="166" t="s">
        <v>354</v>
      </c>
      <c r="G586" s="163">
        <v>4</v>
      </c>
      <c r="H586" s="163"/>
      <c r="I586" s="163" t="s">
        <v>35</v>
      </c>
      <c r="J586" s="177">
        <v>4</v>
      </c>
      <c r="K586" s="178">
        <v>87.5</v>
      </c>
      <c r="L586" s="172">
        <f t="shared" ref="L586:L591" si="312">K586*J586</f>
        <v>350</v>
      </c>
      <c r="M586" s="180">
        <v>1060.95</v>
      </c>
      <c r="N586" s="174">
        <v>0</v>
      </c>
      <c r="O586" s="171">
        <f t="shared" ref="O586:O591" si="313">N586+M586+L586</f>
        <v>1410.95</v>
      </c>
      <c r="P586" s="167">
        <f t="shared" ref="P586:P591" si="314">O586*G586</f>
        <v>5643.8</v>
      </c>
    </row>
    <row r="587" spans="2:16" s="35" customFormat="1" x14ac:dyDescent="0.25">
      <c r="B587" s="36" t="str">
        <f>IF(TRIM(G587)&lt;&gt;"",COUNTA($G$66:G587)&amp;"","")</f>
        <v>368</v>
      </c>
      <c r="C587" s="202"/>
      <c r="D587" s="202"/>
      <c r="E587" s="202"/>
      <c r="F587" s="166" t="s">
        <v>338</v>
      </c>
      <c r="G587" s="163">
        <v>125</v>
      </c>
      <c r="H587" s="163"/>
      <c r="I587" s="163" t="s">
        <v>37</v>
      </c>
      <c r="J587" s="177">
        <v>6.9000000000000006E-2</v>
      </c>
      <c r="K587" s="178">
        <v>87.5</v>
      </c>
      <c r="L587" s="172">
        <f t="shared" si="312"/>
        <v>6.0375000000000005</v>
      </c>
      <c r="M587" s="172">
        <v>31.18</v>
      </c>
      <c r="N587" s="174"/>
      <c r="O587" s="171">
        <f t="shared" si="313"/>
        <v>37.217500000000001</v>
      </c>
      <c r="P587" s="167">
        <f t="shared" si="314"/>
        <v>4652.1875</v>
      </c>
    </row>
    <row r="588" spans="2:16" s="35" customFormat="1" x14ac:dyDescent="0.25">
      <c r="B588" s="36" t="str">
        <f>IF(TRIM(G588)&lt;&gt;"",COUNTA($G$66:G588)&amp;"","")</f>
        <v>369</v>
      </c>
      <c r="C588" s="202"/>
      <c r="D588" s="202"/>
      <c r="E588" s="202"/>
      <c r="F588" s="169" t="s">
        <v>162</v>
      </c>
      <c r="G588" s="179">
        <v>38</v>
      </c>
      <c r="H588" s="127"/>
      <c r="I588" s="3" t="s">
        <v>145</v>
      </c>
      <c r="J588" s="173">
        <v>0.16</v>
      </c>
      <c r="K588" s="178">
        <v>87.5</v>
      </c>
      <c r="L588" s="172">
        <f t="shared" si="312"/>
        <v>14</v>
      </c>
      <c r="M588" s="180">
        <v>0</v>
      </c>
      <c r="N588" s="174">
        <v>2.65</v>
      </c>
      <c r="O588" s="171">
        <f t="shared" si="313"/>
        <v>16.649999999999999</v>
      </c>
      <c r="P588" s="167">
        <f t="shared" si="314"/>
        <v>632.69999999999993</v>
      </c>
    </row>
    <row r="589" spans="2:16" s="35" customFormat="1" x14ac:dyDescent="0.25">
      <c r="B589" s="36" t="str">
        <f>IF(TRIM(G589)&lt;&gt;"",COUNTA($G$66:G589)&amp;"","")</f>
        <v>370</v>
      </c>
      <c r="C589" s="202"/>
      <c r="D589" s="202"/>
      <c r="E589" s="202"/>
      <c r="F589" s="169" t="s">
        <v>163</v>
      </c>
      <c r="G589" s="179">
        <v>13</v>
      </c>
      <c r="H589" s="127"/>
      <c r="I589" s="3" t="s">
        <v>145</v>
      </c>
      <c r="J589" s="173">
        <v>0.11</v>
      </c>
      <c r="K589" s="178">
        <v>87.5</v>
      </c>
      <c r="L589" s="172">
        <f t="shared" si="312"/>
        <v>9.625</v>
      </c>
      <c r="M589" s="180">
        <v>22</v>
      </c>
      <c r="N589" s="174">
        <v>1.22</v>
      </c>
      <c r="O589" s="171">
        <f t="shared" si="313"/>
        <v>32.844999999999999</v>
      </c>
      <c r="P589" s="167">
        <f t="shared" si="314"/>
        <v>426.98500000000001</v>
      </c>
    </row>
    <row r="590" spans="2:16" s="35" customFormat="1" x14ac:dyDescent="0.25">
      <c r="B590" s="36" t="str">
        <f>IF(TRIM(G590)&lt;&gt;"",COUNTA($G$66:G590)&amp;"","")</f>
        <v>371</v>
      </c>
      <c r="C590" s="202"/>
      <c r="D590" s="202"/>
      <c r="E590" s="202"/>
      <c r="F590" s="169" t="s">
        <v>164</v>
      </c>
      <c r="G590" s="179">
        <v>14</v>
      </c>
      <c r="H590" s="127"/>
      <c r="I590" s="3" t="s">
        <v>145</v>
      </c>
      <c r="J590" s="173">
        <v>0.22</v>
      </c>
      <c r="K590" s="178">
        <v>87.5</v>
      </c>
      <c r="L590" s="172">
        <f t="shared" si="312"/>
        <v>19.25</v>
      </c>
      <c r="M590" s="180">
        <v>0</v>
      </c>
      <c r="N590" s="174">
        <v>6.85</v>
      </c>
      <c r="O590" s="171">
        <f t="shared" si="313"/>
        <v>26.1</v>
      </c>
      <c r="P590" s="167">
        <f t="shared" si="314"/>
        <v>365.40000000000003</v>
      </c>
    </row>
    <row r="591" spans="2:16" s="35" customFormat="1" x14ac:dyDescent="0.25">
      <c r="B591" s="36" t="str">
        <f>IF(TRIM(G591)&lt;&gt;"",COUNTA($G$66:G591)&amp;"","")</f>
        <v>372</v>
      </c>
      <c r="C591" s="203"/>
      <c r="D591" s="203"/>
      <c r="E591" s="203"/>
      <c r="F591" s="169" t="s">
        <v>165</v>
      </c>
      <c r="G591" s="179">
        <v>24</v>
      </c>
      <c r="H591" s="127"/>
      <c r="I591" s="3" t="s">
        <v>145</v>
      </c>
      <c r="J591" s="173">
        <v>0.12</v>
      </c>
      <c r="K591" s="178">
        <v>87.5</v>
      </c>
      <c r="L591" s="172">
        <f t="shared" si="312"/>
        <v>10.5</v>
      </c>
      <c r="M591" s="180">
        <v>0</v>
      </c>
      <c r="N591" s="174">
        <v>2.5</v>
      </c>
      <c r="O591" s="171">
        <f t="shared" si="313"/>
        <v>13</v>
      </c>
      <c r="P591" s="167">
        <f t="shared" si="314"/>
        <v>312</v>
      </c>
    </row>
    <row r="592" spans="2:16" s="35" customFormat="1" ht="15.75" thickBot="1" x14ac:dyDescent="0.3">
      <c r="B592" s="36" t="str">
        <f>IF(TRIM(G592)&lt;&gt;"",COUNTA($G$66:G592)&amp;"","")</f>
        <v/>
      </c>
      <c r="C592" s="159"/>
      <c r="D592" s="159"/>
      <c r="E592" s="161"/>
      <c r="F592" s="15" t="s">
        <v>8</v>
      </c>
      <c r="G592" s="32"/>
      <c r="H592" s="148"/>
      <c r="I592" s="23"/>
      <c r="J592" s="34"/>
      <c r="K592" s="34"/>
      <c r="L592" s="17"/>
      <c r="M592" s="64"/>
      <c r="N592" s="34"/>
      <c r="O592" s="17"/>
      <c r="P592" s="42">
        <f>SUM(P566:P591)</f>
        <v>31163.480000000007</v>
      </c>
    </row>
    <row r="593" spans="2:18" s="35" customFormat="1" ht="15" x14ac:dyDescent="0.25">
      <c r="B593" s="36"/>
      <c r="C593" s="159"/>
      <c r="D593" s="159"/>
      <c r="E593" s="161"/>
      <c r="F593" s="15"/>
      <c r="G593" s="179"/>
      <c r="H593" s="127"/>
      <c r="I593" s="3"/>
      <c r="J593" s="130"/>
      <c r="K593" s="130"/>
      <c r="L593" s="150"/>
      <c r="M593" s="151"/>
      <c r="N593" s="130"/>
      <c r="O593" s="150"/>
      <c r="P593" s="152"/>
    </row>
    <row r="594" spans="2:18" s="35" customFormat="1" ht="15" x14ac:dyDescent="0.25">
      <c r="B594" s="36" t="str">
        <f>IF(TRIM(G594)&lt;&gt;"",COUNTA($G$66:G594)&amp;"","")</f>
        <v/>
      </c>
      <c r="C594" s="163"/>
      <c r="D594" s="163"/>
      <c r="E594" s="163"/>
      <c r="F594" s="37" t="s">
        <v>18</v>
      </c>
      <c r="G594" s="163"/>
      <c r="H594" s="163"/>
      <c r="I594" s="165"/>
      <c r="J594" s="72"/>
      <c r="K594" s="73"/>
      <c r="L594" s="73"/>
      <c r="M594" s="74"/>
      <c r="N594" s="164"/>
      <c r="O594" s="1"/>
      <c r="P594" s="91">
        <f>P74+P82+P134+P143+P156+P238+P267+P307+P352+P370+P381+P397+P403+P458+P467+P513+P521+P526+P535+P561+P592</f>
        <v>1949682.49172</v>
      </c>
      <c r="R594" s="187"/>
    </row>
    <row r="595" spans="2:18" s="35" customFormat="1" ht="15" x14ac:dyDescent="0.25">
      <c r="B595" s="38" t="str">
        <f>IF(TRIM(G595)&lt;&gt;"",COUNTA($G$66:G595)&amp;"","")</f>
        <v/>
      </c>
      <c r="C595" s="94"/>
      <c r="D595" s="94"/>
      <c r="E595" s="94"/>
      <c r="F595" s="37" t="s">
        <v>29</v>
      </c>
      <c r="G595" s="39"/>
      <c r="H595" s="39"/>
      <c r="I595" s="166"/>
      <c r="J595" s="75"/>
      <c r="K595" s="73"/>
      <c r="L595" s="73"/>
      <c r="M595" s="76"/>
      <c r="N595" s="164"/>
      <c r="O595" s="1"/>
      <c r="P595" s="91">
        <f>P594*5%</f>
        <v>97484.124586000005</v>
      </c>
    </row>
    <row r="596" spans="2:18" s="35" customFormat="1" ht="15" x14ac:dyDescent="0.25">
      <c r="B596" s="38" t="str">
        <f>IF(TRIM(G596)&lt;&gt;"",COUNTA($G$66:G596)&amp;"","")</f>
        <v/>
      </c>
      <c r="C596" s="94"/>
      <c r="D596" s="94"/>
      <c r="E596" s="94"/>
      <c r="F596" s="40" t="s">
        <v>169</v>
      </c>
      <c r="G596" s="39"/>
      <c r="H596" s="39"/>
      <c r="I596" s="166"/>
      <c r="J596" s="77"/>
      <c r="K596" s="73"/>
      <c r="L596" s="73"/>
      <c r="M596" s="76"/>
      <c r="N596" s="164"/>
      <c r="O596" s="1"/>
      <c r="P596" s="92">
        <f>P594*20%</f>
        <v>389936.49834400002</v>
      </c>
    </row>
    <row r="597" spans="2:18" s="35" customFormat="1" ht="15.75" customHeight="1" thickBot="1" x14ac:dyDescent="0.3">
      <c r="B597" s="66" t="str">
        <f>IF(TRIM(G597)&lt;&gt;"",COUNTA($G$66:G597)&amp;"","")</f>
        <v/>
      </c>
      <c r="C597" s="67"/>
      <c r="D597" s="67"/>
      <c r="E597" s="68"/>
      <c r="F597" s="69" t="s">
        <v>19</v>
      </c>
      <c r="G597" s="70"/>
      <c r="H597" s="70"/>
      <c r="I597" s="71"/>
      <c r="J597" s="78"/>
      <c r="K597" s="79"/>
      <c r="L597" s="79"/>
      <c r="M597" s="80"/>
      <c r="N597" s="3"/>
      <c r="O597" s="95"/>
      <c r="P597" s="93">
        <f>P594+P595+P596</f>
        <v>2437103.1146500004</v>
      </c>
    </row>
    <row r="598" spans="2:18" s="35" customFormat="1" ht="18" customHeight="1" thickBot="1" x14ac:dyDescent="0.3">
      <c r="B598" s="214" t="s">
        <v>20</v>
      </c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6"/>
    </row>
    <row r="600" spans="2:18" x14ac:dyDescent="0.25">
      <c r="C600" s="24"/>
      <c r="D600" s="24"/>
      <c r="E600" s="24"/>
    </row>
    <row r="607" spans="2:18" x14ac:dyDescent="0.25">
      <c r="F607" s="35"/>
    </row>
  </sheetData>
  <sortState xmlns:xlrd2="http://schemas.microsoft.com/office/spreadsheetml/2017/richdata2" ref="F661:I671">
    <sortCondition ref="F661"/>
  </sortState>
  <mergeCells count="177">
    <mergeCell ref="C263:C264"/>
    <mergeCell ref="C265:C266"/>
    <mergeCell ref="C322:C323"/>
    <mergeCell ref="C324:C325"/>
    <mergeCell ref="C326:C327"/>
    <mergeCell ref="C219:C220"/>
    <mergeCell ref="C208:C210"/>
    <mergeCell ref="C196:C198"/>
    <mergeCell ref="C271:C274"/>
    <mergeCell ref="D219:D220"/>
    <mergeCell ref="E219:E220"/>
    <mergeCell ref="C242:C245"/>
    <mergeCell ref="D242:D245"/>
    <mergeCell ref="E242:E245"/>
    <mergeCell ref="C215:C216"/>
    <mergeCell ref="D215:D216"/>
    <mergeCell ref="E215:E216"/>
    <mergeCell ref="C217:C218"/>
    <mergeCell ref="D217:D218"/>
    <mergeCell ref="E217:E218"/>
    <mergeCell ref="D208:D210"/>
    <mergeCell ref="E208:E210"/>
    <mergeCell ref="C212:C214"/>
    <mergeCell ref="D212:D214"/>
    <mergeCell ref="E212:E214"/>
    <mergeCell ref="C202:C204"/>
    <mergeCell ref="D202:D204"/>
    <mergeCell ref="E202:E204"/>
    <mergeCell ref="C205:C207"/>
    <mergeCell ref="D205:D207"/>
    <mergeCell ref="E205:E207"/>
    <mergeCell ref="D196:D198"/>
    <mergeCell ref="E196:E198"/>
    <mergeCell ref="C199:C201"/>
    <mergeCell ref="D199:D201"/>
    <mergeCell ref="E199:E201"/>
    <mergeCell ref="C123:C127"/>
    <mergeCell ref="D123:D127"/>
    <mergeCell ref="E123:E127"/>
    <mergeCell ref="C128:C133"/>
    <mergeCell ref="D128:D133"/>
    <mergeCell ref="E128:E133"/>
    <mergeCell ref="C161:C192"/>
    <mergeCell ref="C111:C115"/>
    <mergeCell ref="D111:D115"/>
    <mergeCell ref="E111:E115"/>
    <mergeCell ref="C116:C122"/>
    <mergeCell ref="D116:D122"/>
    <mergeCell ref="E116:E122"/>
    <mergeCell ref="C101:C105"/>
    <mergeCell ref="D101:D105"/>
    <mergeCell ref="E101:E105"/>
    <mergeCell ref="C106:C110"/>
    <mergeCell ref="D106:D110"/>
    <mergeCell ref="E106:E110"/>
    <mergeCell ref="C91:C95"/>
    <mergeCell ref="D91:D95"/>
    <mergeCell ref="E91:E95"/>
    <mergeCell ref="C96:C100"/>
    <mergeCell ref="D96:D100"/>
    <mergeCell ref="E96:E100"/>
    <mergeCell ref="C79:C81"/>
    <mergeCell ref="D79:D81"/>
    <mergeCell ref="E79:E81"/>
    <mergeCell ref="C86:C90"/>
    <mergeCell ref="D86:D90"/>
    <mergeCell ref="E86:E90"/>
    <mergeCell ref="E2:F2"/>
    <mergeCell ref="E3:F3"/>
    <mergeCell ref="E4:F4"/>
    <mergeCell ref="E5:F5"/>
    <mergeCell ref="E6:F6"/>
    <mergeCell ref="C139:C142"/>
    <mergeCell ref="D139:D142"/>
    <mergeCell ref="E139:E142"/>
    <mergeCell ref="D348:D351"/>
    <mergeCell ref="E348:E351"/>
    <mergeCell ref="C335:C339"/>
    <mergeCell ref="D335:D339"/>
    <mergeCell ref="E335:E339"/>
    <mergeCell ref="C343:C346"/>
    <mergeCell ref="C148:C152"/>
    <mergeCell ref="D148:D152"/>
    <mergeCell ref="E148:E152"/>
    <mergeCell ref="C154:C155"/>
    <mergeCell ref="C193:C195"/>
    <mergeCell ref="D193:D195"/>
    <mergeCell ref="E193:E195"/>
    <mergeCell ref="E55:F55"/>
    <mergeCell ref="E57:F57"/>
    <mergeCell ref="C246:C249"/>
    <mergeCell ref="M63:M64"/>
    <mergeCell ref="N63:N64"/>
    <mergeCell ref="B598:P598"/>
    <mergeCell ref="O63:O64"/>
    <mergeCell ref="P63:P64"/>
    <mergeCell ref="G63:G64"/>
    <mergeCell ref="H63:H64"/>
    <mergeCell ref="I63:I64"/>
    <mergeCell ref="J63:L63"/>
    <mergeCell ref="C319:C320"/>
    <mergeCell ref="D319:D320"/>
    <mergeCell ref="E319:E320"/>
    <mergeCell ref="D343:D346"/>
    <mergeCell ref="B63:B64"/>
    <mergeCell ref="C63:C64"/>
    <mergeCell ref="D63:D64"/>
    <mergeCell ref="E63:E64"/>
    <mergeCell ref="F63:F64"/>
    <mergeCell ref="C279:C282"/>
    <mergeCell ref="D279:D282"/>
    <mergeCell ref="E279:E282"/>
    <mergeCell ref="C224:C237"/>
    <mergeCell ref="D224:D237"/>
    <mergeCell ref="E224:E237"/>
    <mergeCell ref="D246:D249"/>
    <mergeCell ref="E246:E249"/>
    <mergeCell ref="C250:C253"/>
    <mergeCell ref="D250:D253"/>
    <mergeCell ref="E250:E253"/>
    <mergeCell ref="C254:C255"/>
    <mergeCell ref="C256:C257"/>
    <mergeCell ref="C258:C259"/>
    <mergeCell ref="C260:C262"/>
    <mergeCell ref="D586:D591"/>
    <mergeCell ref="E586:E591"/>
    <mergeCell ref="C311:C317"/>
    <mergeCell ref="D311:D317"/>
    <mergeCell ref="E311:E317"/>
    <mergeCell ref="E343:E346"/>
    <mergeCell ref="C586:C591"/>
    <mergeCell ref="D552:D555"/>
    <mergeCell ref="E552:E555"/>
    <mergeCell ref="C566:C571"/>
    <mergeCell ref="D566:D571"/>
    <mergeCell ref="C572:C573"/>
    <mergeCell ref="D572:D573"/>
    <mergeCell ref="C348:C351"/>
    <mergeCell ref="C530:C532"/>
    <mergeCell ref="D530:D532"/>
    <mergeCell ref="C328:C329"/>
    <mergeCell ref="C330:C331"/>
    <mergeCell ref="C332:C333"/>
    <mergeCell ref="C407:C436"/>
    <mergeCell ref="D407:D436"/>
    <mergeCell ref="D271:D274"/>
    <mergeCell ref="E271:E274"/>
    <mergeCell ref="C276:C277"/>
    <mergeCell ref="D276:D277"/>
    <mergeCell ref="E276:E277"/>
    <mergeCell ref="C284:C305"/>
    <mergeCell ref="D284:D305"/>
    <mergeCell ref="E284:E305"/>
    <mergeCell ref="C579:C584"/>
    <mergeCell ref="C360:C369"/>
    <mergeCell ref="D360:D369"/>
    <mergeCell ref="E360:E369"/>
    <mergeCell ref="E437:E454"/>
    <mergeCell ref="C462:C466"/>
    <mergeCell ref="D556:D560"/>
    <mergeCell ref="E556:E560"/>
    <mergeCell ref="E407:E436"/>
    <mergeCell ref="C437:C454"/>
    <mergeCell ref="D437:D454"/>
    <mergeCell ref="C540:C542"/>
    <mergeCell ref="C552:C560"/>
    <mergeCell ref="E530:E532"/>
    <mergeCell ref="C374:C380"/>
    <mergeCell ref="D374:D380"/>
    <mergeCell ref="E374:E380"/>
    <mergeCell ref="C385:C393"/>
    <mergeCell ref="D385:D393"/>
    <mergeCell ref="E385:E393"/>
    <mergeCell ref="D462:D466"/>
    <mergeCell ref="E462:E466"/>
    <mergeCell ref="C471:C499"/>
    <mergeCell ref="C501:C510"/>
  </mergeCells>
  <printOptions horizontalCentered="1"/>
  <pageMargins left="0.2" right="0.25" top="0.25" bottom="0.25" header="0" footer="0"/>
  <pageSetup scale="48" fitToHeight="0" orientation="portrait" horizontalDpi="1200" verticalDpi="1200" r:id="rId1"/>
  <headerFooter differentFirst="1">
    <oddHeader>&amp;CPage &amp;P of &amp;N</oddHeader>
  </headerFooter>
  <rowBreaks count="1" manualBreakCount="1">
    <brk id="6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4134560B-0C55-4880-A7E8-3EB6DE42DA0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QTY</vt:lpstr>
      <vt:lpstr>QTY!Print_Area</vt:lpstr>
      <vt:lpstr>QTY!Print_Titles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SMA</cp:lastModifiedBy>
  <cp:lastPrinted>2022-04-25T10:30:54Z</cp:lastPrinted>
  <dcterms:created xsi:type="dcterms:W3CDTF">2013-09-18T14:51:37Z</dcterms:created>
  <dcterms:modified xsi:type="dcterms:W3CDTF">2023-07-04T22:16:33Z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{4134560B-0C55-4880-A7E8-3EB6DE42DA0F}</vt:lpwstr>
  </property>
</Properties>
</file>