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24226"/>
  <xr:revisionPtr revIDLastSave="0" documentId="8_{BDED8462-3180-4518-B0AD-091A36369B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stimate" sheetId="11" r:id="rId1"/>
    <sheet name="Alternate" sheetId="12" r:id="rId2"/>
  </sheets>
  <definedNames>
    <definedName name="_xlnm._FilterDatabase" localSheetId="1" hidden="1">Alternate!$H$10:$H$23</definedName>
    <definedName name="_xlnm._FilterDatabase" localSheetId="0" hidden="1">Estimate!$H$64:$H$73</definedName>
    <definedName name="_xlnm.Print_Area" localSheetId="1">Alternate!$A$1:$N$27</definedName>
    <definedName name="_xlnm.Print_Area" localSheetId="0">Estimate!$A$1:$N$78</definedName>
    <definedName name="_xlnm.Print_Titles" localSheetId="1">Alternate!$8:$8</definedName>
    <definedName name="_xlnm.Print_Titles" localSheetId="0">Estimate!$9:$9</definedName>
  </definedNames>
  <calcPr calcId="181029"/>
</workbook>
</file>

<file path=xl/calcChain.xml><?xml version="1.0" encoding="utf-8"?>
<calcChain xmlns="http://schemas.openxmlformats.org/spreadsheetml/2006/main">
  <c r="D67" i="11" l="1"/>
  <c r="F67" i="11" s="1"/>
  <c r="L67" i="11"/>
  <c r="L62" i="11"/>
  <c r="L61" i="11"/>
  <c r="L60" i="11"/>
  <c r="L59" i="11"/>
  <c r="L58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72" i="11"/>
  <c r="L25" i="11"/>
  <c r="F62" i="11"/>
  <c r="K62" i="11" s="1"/>
  <c r="F61" i="11"/>
  <c r="K61" i="11" s="1"/>
  <c r="F60" i="11"/>
  <c r="I60" i="11" s="1"/>
  <c r="F59" i="11"/>
  <c r="K59" i="11" s="1"/>
  <c r="F58" i="11"/>
  <c r="I58" i="11" s="1"/>
  <c r="F72" i="11"/>
  <c r="I72" i="11" s="1"/>
  <c r="F55" i="11"/>
  <c r="K55" i="11" s="1"/>
  <c r="F54" i="11"/>
  <c r="I54" i="11" s="1"/>
  <c r="F53" i="11"/>
  <c r="I53" i="11" s="1"/>
  <c r="F52" i="11"/>
  <c r="I52" i="11" s="1"/>
  <c r="F51" i="11"/>
  <c r="I51" i="11" s="1"/>
  <c r="F50" i="11"/>
  <c r="K50" i="11" s="1"/>
  <c r="F49" i="11"/>
  <c r="I49" i="11" s="1"/>
  <c r="F48" i="11"/>
  <c r="I48" i="11" s="1"/>
  <c r="F45" i="11"/>
  <c r="I45" i="11" s="1"/>
  <c r="F44" i="11"/>
  <c r="I44" i="11" s="1"/>
  <c r="F43" i="11"/>
  <c r="K43" i="11" s="1"/>
  <c r="F42" i="11"/>
  <c r="I42" i="11" s="1"/>
  <c r="F41" i="11"/>
  <c r="I41" i="11" s="1"/>
  <c r="F40" i="11"/>
  <c r="I40" i="11" s="1"/>
  <c r="F39" i="11"/>
  <c r="I39" i="11" s="1"/>
  <c r="F38" i="11"/>
  <c r="K38" i="11" s="1"/>
  <c r="F37" i="11"/>
  <c r="I37" i="11" s="1"/>
  <c r="F36" i="11"/>
  <c r="I36" i="11" s="1"/>
  <c r="F35" i="11"/>
  <c r="I35" i="11" s="1"/>
  <c r="F34" i="11"/>
  <c r="I34" i="11" s="1"/>
  <c r="F33" i="11"/>
  <c r="I33" i="11" s="1"/>
  <c r="F32" i="11"/>
  <c r="I32" i="11" s="1"/>
  <c r="F31" i="11"/>
  <c r="K31" i="11" s="1"/>
  <c r="F30" i="11"/>
  <c r="I30" i="11" s="1"/>
  <c r="F29" i="11"/>
  <c r="I29" i="11" s="1"/>
  <c r="F28" i="11"/>
  <c r="I28" i="11" s="1"/>
  <c r="F27" i="11"/>
  <c r="K27" i="11" s="1"/>
  <c r="F26" i="11"/>
  <c r="I26" i="11" s="1"/>
  <c r="F25" i="11"/>
  <c r="I25" i="11" s="1"/>
  <c r="D47" i="11"/>
  <c r="F47" i="11" s="1"/>
  <c r="I47" i="11" s="1"/>
  <c r="D46" i="11"/>
  <c r="F46" i="11" s="1"/>
  <c r="K46" i="11" s="1"/>
  <c r="K67" i="11" l="1"/>
  <c r="I67" i="11"/>
  <c r="M67" i="11"/>
  <c r="N64" i="11" s="1"/>
  <c r="K25" i="11"/>
  <c r="M49" i="11"/>
  <c r="M41" i="11"/>
  <c r="M33" i="11"/>
  <c r="K58" i="11"/>
  <c r="I61" i="11"/>
  <c r="M72" i="11"/>
  <c r="N69" i="11" s="1"/>
  <c r="M52" i="11"/>
  <c r="M44" i="11"/>
  <c r="M36" i="11"/>
  <c r="M28" i="11"/>
  <c r="M55" i="11"/>
  <c r="M54" i="11"/>
  <c r="K52" i="11"/>
  <c r="K49" i="11"/>
  <c r="M46" i="11"/>
  <c r="K44" i="11"/>
  <c r="K41" i="11"/>
  <c r="M38" i="11"/>
  <c r="K36" i="11"/>
  <c r="K33" i="11"/>
  <c r="M30" i="11"/>
  <c r="K28" i="11"/>
  <c r="M58" i="11"/>
  <c r="M47" i="11"/>
  <c r="M53" i="11"/>
  <c r="M51" i="11"/>
  <c r="M48" i="11"/>
  <c r="M45" i="11"/>
  <c r="M43" i="11"/>
  <c r="M40" i="11"/>
  <c r="M37" i="11"/>
  <c r="M35" i="11"/>
  <c r="M32" i="11"/>
  <c r="M29" i="11"/>
  <c r="M27" i="11"/>
  <c r="M39" i="11"/>
  <c r="M31" i="11"/>
  <c r="K72" i="11"/>
  <c r="K53" i="11"/>
  <c r="M50" i="11"/>
  <c r="K48" i="11"/>
  <c r="K45" i="11"/>
  <c r="M42" i="11"/>
  <c r="K40" i="11"/>
  <c r="K37" i="11"/>
  <c r="M34" i="11"/>
  <c r="K32" i="11"/>
  <c r="K29" i="11"/>
  <c r="M26" i="11"/>
  <c r="M59" i="11"/>
  <c r="K54" i="11"/>
  <c r="K51" i="11"/>
  <c r="K47" i="11"/>
  <c r="K42" i="11"/>
  <c r="K39" i="11"/>
  <c r="K35" i="11"/>
  <c r="K34" i="11"/>
  <c r="K30" i="11"/>
  <c r="K26" i="11"/>
  <c r="M25" i="11"/>
  <c r="I55" i="11"/>
  <c r="I50" i="11"/>
  <c r="I46" i="11"/>
  <c r="I43" i="11"/>
  <c r="I38" i="11"/>
  <c r="I31" i="11"/>
  <c r="I27" i="11"/>
  <c r="I59" i="11"/>
  <c r="K60" i="11"/>
  <c r="M61" i="11"/>
  <c r="M60" i="11"/>
  <c r="I62" i="11"/>
  <c r="M62" i="11"/>
  <c r="N10" i="12"/>
  <c r="L14" i="12"/>
  <c r="M14" i="12" s="1"/>
  <c r="F14" i="12"/>
  <c r="K14" i="12" s="1"/>
  <c r="L13" i="12"/>
  <c r="M13" i="12" s="1"/>
  <c r="F13" i="12"/>
  <c r="I13" i="12" s="1"/>
  <c r="N22" i="11" l="1"/>
  <c r="I14" i="12"/>
  <c r="K13" i="12"/>
  <c r="L22" i="12" l="1"/>
  <c r="M22" i="12" s="1"/>
  <c r="F22" i="12"/>
  <c r="K22" i="12" s="1"/>
  <c r="L21" i="12"/>
  <c r="F21" i="12"/>
  <c r="L20" i="12"/>
  <c r="F20" i="12"/>
  <c r="K20" i="12" s="1"/>
  <c r="L19" i="12"/>
  <c r="F19" i="12"/>
  <c r="I19" i="12" s="1"/>
  <c r="M21" i="12" l="1"/>
  <c r="I20" i="12"/>
  <c r="K19" i="12"/>
  <c r="M20" i="12"/>
  <c r="I22" i="12"/>
  <c r="K21" i="12"/>
  <c r="I21" i="12"/>
  <c r="M19" i="12"/>
  <c r="N16" i="12" l="1"/>
  <c r="M24" i="12" l="1"/>
  <c r="M25" i="12" s="1"/>
  <c r="N24" i="12"/>
  <c r="M26" i="12" l="1"/>
  <c r="M27" i="12" s="1"/>
  <c r="N25" i="12"/>
  <c r="N26" i="12"/>
  <c r="N4" i="12"/>
  <c r="N5" i="12" l="1"/>
  <c r="N6" i="12" s="1"/>
  <c r="N27" i="12"/>
  <c r="F19" i="11" l="1"/>
  <c r="M19" i="11" s="1"/>
  <c r="F18" i="11"/>
  <c r="M18" i="11" s="1"/>
  <c r="F17" i="11"/>
  <c r="M17" i="11" s="1"/>
  <c r="F16" i="11"/>
  <c r="M16" i="11" s="1"/>
  <c r="F15" i="11"/>
  <c r="M15" i="11" s="1"/>
  <c r="F14" i="11"/>
  <c r="M14" i="11" s="1"/>
  <c r="F13" i="11"/>
  <c r="M13" i="11" s="1"/>
  <c r="F21" i="11" l="1"/>
  <c r="M21" i="11" s="1"/>
  <c r="N11" i="11" s="1"/>
  <c r="N74" i="11" l="1"/>
  <c r="N4" i="11" s="1"/>
  <c r="M74" i="11"/>
  <c r="M77" i="11" l="1"/>
  <c r="N75" i="11"/>
  <c r="N77" i="11"/>
  <c r="N6" i="11" s="1"/>
  <c r="M76" i="11"/>
  <c r="M75" i="11"/>
  <c r="N76" i="11"/>
  <c r="N5" i="11" l="1"/>
  <c r="N7" i="11" s="1"/>
  <c r="N78" i="11"/>
  <c r="M78" i="11"/>
</calcChain>
</file>

<file path=xl/sharedStrings.xml><?xml version="1.0" encoding="utf-8"?>
<sst xmlns="http://schemas.openxmlformats.org/spreadsheetml/2006/main" count="282" uniqueCount="104">
  <si>
    <t>UNIT</t>
  </si>
  <si>
    <t>DESCRIPTION</t>
  </si>
  <si>
    <t>TRADE COST</t>
  </si>
  <si>
    <t>QTY.</t>
  </si>
  <si>
    <t>Summary</t>
  </si>
  <si>
    <t>Amount</t>
  </si>
  <si>
    <t>Subtotal</t>
  </si>
  <si>
    <t>Profit/Overhead</t>
  </si>
  <si>
    <t>Total</t>
  </si>
  <si>
    <t>QTY WITH
WASTAGE</t>
  </si>
  <si>
    <t>WASTAGE</t>
  </si>
  <si>
    <t>TOTAL ITEM COST</t>
  </si>
  <si>
    <t>UNIT COST (LAB+MAT)</t>
  </si>
  <si>
    <t>EA</t>
  </si>
  <si>
    <t>LF</t>
  </si>
  <si>
    <t>GENERAL REQUIREMENTS</t>
  </si>
  <si>
    <t xml:space="preserve"> </t>
  </si>
  <si>
    <t>LS</t>
  </si>
  <si>
    <t>Contractor's Safety Program</t>
  </si>
  <si>
    <t>UNIT LAB COST</t>
  </si>
  <si>
    <t>TOTAL LAB COST</t>
  </si>
  <si>
    <t>UNIT MAT COST</t>
  </si>
  <si>
    <t>TOTAL MAT COST</t>
  </si>
  <si>
    <t>SF</t>
  </si>
  <si>
    <t>REF. SHEET</t>
  </si>
  <si>
    <t>DETAIL</t>
  </si>
  <si>
    <t>Date:</t>
  </si>
  <si>
    <t>Project:</t>
  </si>
  <si>
    <t>Project Location:</t>
  </si>
  <si>
    <t>Div-09 Finishes</t>
  </si>
  <si>
    <t>Gross Area (SF)</t>
  </si>
  <si>
    <t>Covered Area (SF)</t>
  </si>
  <si>
    <t>Supervision</t>
  </si>
  <si>
    <t>Permits</t>
  </si>
  <si>
    <t>Mobilization Costs</t>
  </si>
  <si>
    <t>Project Overheads</t>
  </si>
  <si>
    <t>Bonds</t>
  </si>
  <si>
    <t>Temporary Control &amp; Facilities</t>
  </si>
  <si>
    <t>Floor Finishes</t>
  </si>
  <si>
    <t>Material Tax</t>
  </si>
  <si>
    <t>OH&amp;P</t>
  </si>
  <si>
    <r>
      <t>Final Cleanup</t>
    </r>
    <r>
      <rPr>
        <sz val="12"/>
        <color rgb="FFFF0000"/>
        <rFont val="Calibri"/>
        <family val="2"/>
      </rPr>
      <t xml:space="preserve"> </t>
    </r>
  </si>
  <si>
    <t>Div-02 Selective Removal &amp; Demolition</t>
  </si>
  <si>
    <t>Demolition</t>
  </si>
  <si>
    <t>Div-23 Heating, Ventilating, and Air Conditioning  (HVAC)</t>
  </si>
  <si>
    <t>Shut Off Valve (Alternate)</t>
  </si>
  <si>
    <t>Danfoss Valve</t>
  </si>
  <si>
    <t>Steam Trap</t>
  </si>
  <si>
    <t>Govern-ALE Iron Radiator</t>
  </si>
  <si>
    <t>Alternate</t>
  </si>
  <si>
    <t>24x24 Tile (T2 Cemento, Rosato Grigio)</t>
  </si>
  <si>
    <t>Mast Timber Acoustic Board</t>
  </si>
  <si>
    <t>Moving Forward PT</t>
  </si>
  <si>
    <t>32 East 57th Street New York,NY 10022</t>
  </si>
  <si>
    <t>Contigency</t>
  </si>
  <si>
    <t>4" SCH. 40 PVC Cap</t>
  </si>
  <si>
    <t>Remove 6" Thick Concrete</t>
  </si>
  <si>
    <t>12" MJ Cap</t>
  </si>
  <si>
    <t>6" SCH. 40 PVC Cap</t>
  </si>
  <si>
    <t>Remove Hose Connection</t>
  </si>
  <si>
    <t>Clear &amp; Grub Area</t>
  </si>
  <si>
    <t>Remove Abandoned Electrical Conduit</t>
  </si>
  <si>
    <t>Conduit Cap</t>
  </si>
  <si>
    <t>Remove 6" BFV</t>
  </si>
  <si>
    <t>Remove 1" PVC Airline</t>
  </si>
  <si>
    <t>Remove All Pipe Supports (Hangers Etc)</t>
  </si>
  <si>
    <t>Saw Cut 12 " Thick Concrete</t>
  </si>
  <si>
    <t>Saw Cut 6" Thick Concrete</t>
  </si>
  <si>
    <t>Saw Cut 9" Wide Pen Concrete Wall</t>
  </si>
  <si>
    <t>Remove 12" Thick Concrete Slab</t>
  </si>
  <si>
    <t>Remove 6" Thick Concrete Landing</t>
  </si>
  <si>
    <t>Remove 9" Thick Concrete Wall (H=3'-0")</t>
  </si>
  <si>
    <t>Remove 9" Thick Concrete Wall (H=6'-6")</t>
  </si>
  <si>
    <t xml:space="preserve">Remove 8" PVC Vaccum Pipe </t>
  </si>
  <si>
    <t>Remove Clevis Hangers</t>
  </si>
  <si>
    <t>Remove vaccum Pump Equipment</t>
  </si>
  <si>
    <t>Remove Hand Railing</t>
  </si>
  <si>
    <t>Remove Concrete Pipe Supports</t>
  </si>
  <si>
    <t>Remove Steel Angle</t>
  </si>
  <si>
    <t>Caps</t>
  </si>
  <si>
    <t xml:space="preserve">Remove 6" PVC Piping </t>
  </si>
  <si>
    <t xml:space="preserve">Remove 4" Water Piping </t>
  </si>
  <si>
    <t xml:space="preserve">Remove 2" PVC Piping </t>
  </si>
  <si>
    <t xml:space="preserve">Remove 1" PVC Conduit </t>
  </si>
  <si>
    <t xml:space="preserve">Remove 8" PVC Vacuum Header </t>
  </si>
  <si>
    <t xml:space="preserve">Remove 3" PVC Piping </t>
  </si>
  <si>
    <t xml:space="preserve">Remove 12" PVC Piping </t>
  </si>
  <si>
    <t xml:space="preserve">Remove 12" Insulated FRP Duct </t>
  </si>
  <si>
    <t>Div-31 Earthwork</t>
  </si>
  <si>
    <t>Div-32 Exterior Improvements</t>
  </si>
  <si>
    <t>Handrail</t>
  </si>
  <si>
    <t>327.57 SF Earthwork</t>
  </si>
  <si>
    <t>CY</t>
  </si>
  <si>
    <t>Fill</t>
  </si>
  <si>
    <t>C8</t>
  </si>
  <si>
    <t>C7</t>
  </si>
  <si>
    <t>C2</t>
  </si>
  <si>
    <t>C3</t>
  </si>
  <si>
    <t>C5</t>
  </si>
  <si>
    <t>DIW Site Improvements</t>
  </si>
  <si>
    <t>Town of Jupitar Florida</t>
  </si>
  <si>
    <t xml:space="preserve">Remove 4" PVC Piping </t>
  </si>
  <si>
    <t>Remove Underdrain Piping W/ Supports
-Trenchless</t>
  </si>
  <si>
    <r>
      <t xml:space="preserve">Aluminum Handrail : H=3'-8"
</t>
    </r>
    <r>
      <rPr>
        <b/>
        <i/>
        <sz val="12"/>
        <color rgb="FFFF0000"/>
        <rFont val="Calibri"/>
        <family val="2"/>
        <scheme val="minor"/>
      </rPr>
      <t>-Please Verify either Existing Railing Will be Reused Or New railing will be installed.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</si>
</sst>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  <numFmt numFmtId="169" formatCode="_-[$$-409]* #,##0.00_ ;_-[$$-409]* \-#,##0.00\ ;_-[$$-409]* &quot;-&quot;??_ ;_-@_ "/>
    <numFmt numFmtId="170" formatCode="0.0%"/>
  </numFmts>
  <fonts count="6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</borders>
  <cellStyleXfs count="10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31" fillId="0" borderId="0"/>
    <xf numFmtId="0" fontId="13" fillId="0" borderId="0"/>
    <xf numFmtId="43" fontId="31" fillId="0" borderId="0" applyFont="0" applyFill="0" applyBorder="0" applyAlignment="0" applyProtection="0"/>
    <xf numFmtId="0" fontId="32" fillId="0" borderId="0"/>
    <xf numFmtId="43" fontId="13" fillId="0" borderId="0" applyFont="0" applyFill="0" applyBorder="0" applyAlignment="0" applyProtection="0"/>
    <xf numFmtId="0" fontId="13" fillId="0" borderId="0"/>
    <xf numFmtId="44" fontId="3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25" applyNumberFormat="0" applyAlignment="0" applyProtection="0"/>
    <xf numFmtId="0" fontId="52" fillId="30" borderId="26" applyNumberFormat="0" applyAlignment="0" applyProtection="0"/>
    <xf numFmtId="0" fontId="53" fillId="30" borderId="25" applyNumberFormat="0" applyAlignment="0" applyProtection="0"/>
    <xf numFmtId="0" fontId="54" fillId="0" borderId="27" applyNumberFormat="0" applyFill="0" applyAlignment="0" applyProtection="0"/>
    <xf numFmtId="0" fontId="55" fillId="31" borderId="28" applyNumberFormat="0" applyAlignment="0" applyProtection="0"/>
    <xf numFmtId="0" fontId="56" fillId="0" borderId="0" applyNumberFormat="0" applyFill="0" applyBorder="0" applyAlignment="0" applyProtection="0"/>
    <xf numFmtId="0" fontId="9" fillId="32" borderId="2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9" fillId="56" borderId="0" applyNumberFormat="0" applyBorder="0" applyAlignment="0" applyProtection="0"/>
    <xf numFmtId="9" fontId="6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33" fillId="0" borderId="0" xfId="0" applyFont="1" applyAlignment="1">
      <alignment vertical="top"/>
    </xf>
    <xf numFmtId="2" fontId="33" fillId="0" borderId="0" xfId="0" applyNumberFormat="1" applyFont="1" applyAlignment="1">
      <alignment vertical="top" wrapText="1"/>
    </xf>
    <xf numFmtId="41" fontId="33" fillId="0" borderId="0" xfId="45" applyNumberFormat="1" applyFont="1" applyAlignment="1">
      <alignment vertical="center"/>
    </xf>
    <xf numFmtId="0" fontId="33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3" fillId="25" borderId="18" xfId="38" applyFont="1" applyFill="1" applyBorder="1" applyAlignment="1">
      <alignment horizontal="justify" vertical="top" wrapText="1"/>
    </xf>
    <xf numFmtId="0" fontId="38" fillId="24" borderId="10" xfId="34" applyFont="1" applyFill="1" applyBorder="1" applyAlignment="1" applyProtection="1">
      <alignment horizontal="center" vertical="center" wrapText="1"/>
    </xf>
    <xf numFmtId="2" fontId="38" fillId="24" borderId="10" xfId="34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2" fontId="33" fillId="0" borderId="0" xfId="0" applyNumberFormat="1" applyFont="1" applyAlignment="1">
      <alignment vertical="center" wrapText="1"/>
    </xf>
    <xf numFmtId="9" fontId="33" fillId="25" borderId="18" xfId="38" applyNumberFormat="1" applyFont="1" applyFill="1" applyBorder="1" applyAlignment="1">
      <alignment horizontal="right" vertical="center"/>
    </xf>
    <xf numFmtId="41" fontId="33" fillId="25" borderId="18" xfId="38" applyNumberFormat="1" applyFont="1" applyFill="1" applyBorder="1" applyAlignment="1">
      <alignment horizontal="right" vertical="center"/>
    </xf>
    <xf numFmtId="0" fontId="33" fillId="25" borderId="18" xfId="38" applyFont="1" applyFill="1" applyBorder="1" applyAlignment="1">
      <alignment horizontal="center" vertical="center"/>
    </xf>
    <xf numFmtId="167" fontId="33" fillId="25" borderId="18" xfId="38" applyNumberFormat="1" applyFont="1" applyFill="1" applyBorder="1" applyAlignment="1">
      <alignment vertical="center"/>
    </xf>
    <xf numFmtId="166" fontId="33" fillId="25" borderId="18" xfId="38" applyNumberFormat="1" applyFont="1" applyFill="1" applyBorder="1" applyAlignment="1" applyProtection="1">
      <alignment horizontal="left" vertical="center"/>
    </xf>
    <xf numFmtId="42" fontId="34" fillId="25" borderId="19" xfId="38" applyNumberFormat="1" applyFont="1" applyFill="1" applyBorder="1" applyAlignment="1" applyProtection="1">
      <alignment horizontal="left" vertical="center"/>
    </xf>
    <xf numFmtId="0" fontId="37" fillId="20" borderId="12" xfId="39" applyFont="1" applyBorder="1" applyAlignment="1">
      <alignment vertical="center"/>
    </xf>
    <xf numFmtId="42" fontId="37" fillId="20" borderId="10" xfId="39" applyNumberFormat="1" applyFont="1" applyBorder="1" applyAlignment="1">
      <alignment vertical="center"/>
    </xf>
    <xf numFmtId="166" fontId="33" fillId="25" borderId="7" xfId="38" applyNumberFormat="1" applyFont="1" applyFill="1" applyAlignment="1" applyProtection="1">
      <alignment horizontal="left" vertical="center"/>
    </xf>
    <xf numFmtId="42" fontId="34" fillId="25" borderId="13" xfId="38" applyNumberFormat="1" applyFont="1" applyFill="1" applyBorder="1" applyAlignment="1" applyProtection="1">
      <alignment horizontal="left" vertical="center"/>
    </xf>
    <xf numFmtId="164" fontId="33" fillId="0" borderId="0" xfId="0" applyNumberFormat="1" applyFont="1" applyAlignment="1">
      <alignment vertical="center"/>
    </xf>
    <xf numFmtId="41" fontId="34" fillId="0" borderId="0" xfId="0" applyNumberFormat="1" applyFont="1" applyAlignment="1">
      <alignment horizontal="right" vertical="center"/>
    </xf>
    <xf numFmtId="9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/>
    </xf>
    <xf numFmtId="164" fontId="33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39" fillId="0" borderId="0" xfId="45" applyFont="1" applyAlignment="1">
      <alignment vertical="center"/>
    </xf>
    <xf numFmtId="1" fontId="38" fillId="24" borderId="10" xfId="34" applyNumberFormat="1" applyFont="1" applyFill="1" applyBorder="1" applyAlignment="1" applyProtection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68" fontId="42" fillId="0" borderId="20" xfId="0" applyNumberFormat="1" applyFont="1" applyBorder="1" applyAlignment="1">
      <alignment horizontal="center" vertical="center"/>
    </xf>
    <xf numFmtId="0" fontId="43" fillId="0" borderId="9" xfId="41" applyFont="1" applyFill="1" applyAlignment="1">
      <alignment vertical="top" wrapText="1"/>
    </xf>
    <xf numFmtId="164" fontId="43" fillId="0" borderId="9" xfId="41" applyNumberFormat="1" applyFont="1" applyFill="1" applyAlignment="1" applyProtection="1">
      <alignment horizontal="center" vertical="center"/>
    </xf>
    <xf numFmtId="0" fontId="43" fillId="0" borderId="9" xfId="41" applyFont="1" applyFill="1" applyAlignment="1">
      <alignment horizontal="center" vertical="center"/>
    </xf>
    <xf numFmtId="42" fontId="43" fillId="0" borderId="14" xfId="41" applyNumberFormat="1" applyFont="1" applyFill="1" applyBorder="1" applyAlignment="1">
      <alignment vertical="center"/>
    </xf>
    <xf numFmtId="165" fontId="43" fillId="0" borderId="9" xfId="41" applyNumberFormat="1" applyFont="1" applyFill="1" applyAlignment="1">
      <alignment horizontal="left" vertical="center"/>
    </xf>
    <xf numFmtId="165" fontId="43" fillId="0" borderId="14" xfId="41" applyNumberFormat="1" applyFont="1" applyFill="1" applyBorder="1" applyAlignment="1">
      <alignment vertical="center"/>
    </xf>
    <xf numFmtId="0" fontId="43" fillId="0" borderId="15" xfId="41" applyFont="1" applyFill="1" applyBorder="1" applyAlignment="1">
      <alignment vertical="top" wrapText="1"/>
    </xf>
    <xf numFmtId="164" fontId="43" fillId="0" borderId="15" xfId="41" applyNumberFormat="1" applyFont="1" applyFill="1" applyBorder="1" applyAlignment="1" applyProtection="1">
      <alignment horizontal="center" vertical="center"/>
    </xf>
    <xf numFmtId="0" fontId="43" fillId="0" borderId="15" xfId="41" applyFont="1" applyFill="1" applyBorder="1" applyAlignment="1">
      <alignment horizontal="center" vertical="center"/>
    </xf>
    <xf numFmtId="166" fontId="43" fillId="0" borderId="15" xfId="41" applyNumberFormat="1" applyFont="1" applyFill="1" applyBorder="1" applyAlignment="1">
      <alignment horizontal="left" vertical="center"/>
    </xf>
    <xf numFmtId="42" fontId="43" fillId="0" borderId="16" xfId="41" applyNumberFormat="1" applyFont="1" applyFill="1" applyBorder="1" applyAlignment="1">
      <alignment vertical="center"/>
    </xf>
    <xf numFmtId="0" fontId="37" fillId="20" borderId="11" xfId="39" applyFont="1" applyBorder="1" applyAlignment="1">
      <alignment vertical="top"/>
    </xf>
    <xf numFmtId="0" fontId="33" fillId="25" borderId="7" xfId="38" applyFont="1" applyFill="1" applyAlignment="1">
      <alignment horizontal="justify" vertical="top" wrapText="1"/>
    </xf>
    <xf numFmtId="9" fontId="33" fillId="25" borderId="7" xfId="38" applyNumberFormat="1" applyFont="1" applyFill="1" applyAlignment="1">
      <alignment horizontal="right" vertical="center"/>
    </xf>
    <xf numFmtId="41" fontId="33" fillId="25" borderId="7" xfId="38" applyNumberFormat="1" applyFont="1" applyFill="1" applyAlignment="1">
      <alignment horizontal="right" vertical="center"/>
    </xf>
    <xf numFmtId="0" fontId="33" fillId="25" borderId="7" xfId="38" applyFont="1" applyFill="1" applyAlignment="1">
      <alignment horizontal="center" vertical="center"/>
    </xf>
    <xf numFmtId="167" fontId="33" fillId="25" borderId="7" xfId="38" applyNumberFormat="1" applyFont="1" applyFill="1" applyAlignment="1">
      <alignment vertical="center"/>
    </xf>
    <xf numFmtId="0" fontId="34" fillId="0" borderId="0" xfId="0" applyFont="1" applyAlignment="1">
      <alignment horizontal="justify" vertical="center"/>
    </xf>
    <xf numFmtId="1" fontId="34" fillId="0" borderId="0" xfId="0" applyNumberFormat="1" applyFont="1" applyAlignment="1">
      <alignment horizontal="right" vertical="center"/>
    </xf>
    <xf numFmtId="9" fontId="34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166" fontId="34" fillId="25" borderId="7" xfId="38" applyNumberFormat="1" applyFont="1" applyFill="1" applyAlignment="1" applyProtection="1">
      <alignment horizontal="left" vertical="center"/>
    </xf>
    <xf numFmtId="167" fontId="34" fillId="0" borderId="0" xfId="0" applyNumberFormat="1" applyFont="1" applyAlignment="1">
      <alignment vertical="center" wrapText="1"/>
    </xf>
    <xf numFmtId="167" fontId="42" fillId="0" borderId="0" xfId="0" applyNumberFormat="1" applyFont="1" applyAlignment="1">
      <alignment horizontal="right" vertical="center"/>
    </xf>
    <xf numFmtId="167" fontId="38" fillId="24" borderId="10" xfId="34" applyNumberFormat="1" applyFont="1" applyFill="1" applyBorder="1" applyAlignment="1" applyProtection="1">
      <alignment horizontal="center" vertical="center" wrapText="1"/>
    </xf>
    <xf numFmtId="167" fontId="37" fillId="20" borderId="12" xfId="39" applyNumberFormat="1" applyFont="1" applyBorder="1" applyAlignment="1">
      <alignment vertical="center"/>
    </xf>
    <xf numFmtId="167" fontId="34" fillId="0" borderId="0" xfId="0" applyNumberFormat="1" applyFont="1" applyAlignment="1">
      <alignment vertical="center"/>
    </xf>
    <xf numFmtId="167" fontId="43" fillId="0" borderId="9" xfId="41" applyNumberFormat="1" applyFont="1" applyFill="1" applyAlignment="1">
      <alignment vertical="center"/>
    </xf>
    <xf numFmtId="167" fontId="43" fillId="0" borderId="15" xfId="41" applyNumberFormat="1" applyFont="1" applyFill="1" applyBorder="1" applyAlignment="1">
      <alignment vertical="center"/>
    </xf>
    <xf numFmtId="167" fontId="33" fillId="0" borderId="0" xfId="0" applyNumberFormat="1" applyFont="1" applyAlignment="1">
      <alignment vertical="center" wrapText="1"/>
    </xf>
    <xf numFmtId="9" fontId="43" fillId="0" borderId="9" xfId="97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1" fontId="33" fillId="0" borderId="0" xfId="0" applyNumberFormat="1" applyFont="1" applyAlignment="1">
      <alignment vertical="center"/>
    </xf>
    <xf numFmtId="169" fontId="33" fillId="0" borderId="0" xfId="45" applyNumberFormat="1" applyFont="1" applyAlignment="1">
      <alignment vertical="center"/>
    </xf>
    <xf numFmtId="166" fontId="33" fillId="25" borderId="7" xfId="38" applyNumberFormat="1" applyFont="1" applyFill="1" applyAlignment="1" applyProtection="1">
      <alignment vertical="center"/>
    </xf>
    <xf numFmtId="42" fontId="34" fillId="25" borderId="13" xfId="38" applyNumberFormat="1" applyFont="1" applyFill="1" applyBorder="1" applyAlignment="1" applyProtection="1">
      <alignment vertical="center"/>
    </xf>
    <xf numFmtId="2" fontId="38" fillId="24" borderId="31" xfId="34" applyNumberFormat="1" applyFont="1" applyFill="1" applyBorder="1" applyAlignment="1" applyProtection="1">
      <alignment horizontal="center" vertical="center" wrapText="1"/>
    </xf>
    <xf numFmtId="168" fontId="62" fillId="0" borderId="0" xfId="0" applyNumberFormat="1" applyFont="1"/>
    <xf numFmtId="168" fontId="62" fillId="0" borderId="0" xfId="0" applyNumberFormat="1" applyFont="1" applyAlignment="1">
      <alignment horizontal="left"/>
    </xf>
    <xf numFmtId="14" fontId="62" fillId="0" borderId="0" xfId="0" applyNumberFormat="1" applyFont="1" applyAlignment="1">
      <alignment horizontal="left"/>
    </xf>
    <xf numFmtId="0" fontId="63" fillId="0" borderId="0" xfId="98" applyFont="1"/>
    <xf numFmtId="1" fontId="63" fillId="0" borderId="0" xfId="98" applyNumberFormat="1" applyFont="1" applyAlignment="1">
      <alignment horizontal="right" vertical="center"/>
    </xf>
    <xf numFmtId="0" fontId="63" fillId="0" borderId="0" xfId="98" applyFont="1" applyAlignment="1">
      <alignment horizontal="center" vertical="center"/>
    </xf>
    <xf numFmtId="1" fontId="33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1" fontId="33" fillId="25" borderId="18" xfId="38" applyNumberFormat="1" applyFont="1" applyFill="1" applyBorder="1" applyAlignment="1">
      <alignment horizontal="right" vertical="center"/>
    </xf>
    <xf numFmtId="1" fontId="37" fillId="20" borderId="12" xfId="39" applyNumberFormat="1" applyFont="1" applyBorder="1" applyAlignment="1">
      <alignment vertical="center"/>
    </xf>
    <xf numFmtId="1" fontId="33" fillId="25" borderId="7" xfId="38" applyNumberFormat="1" applyFont="1" applyFill="1" applyAlignment="1">
      <alignment horizontal="right" vertical="center"/>
    </xf>
    <xf numFmtId="1" fontId="43" fillId="0" borderId="9" xfId="41" applyNumberFormat="1" applyFont="1" applyFill="1" applyAlignment="1" applyProtection="1">
      <alignment horizontal="center" vertical="center"/>
    </xf>
    <xf numFmtId="1" fontId="43" fillId="0" borderId="15" xfId="41" applyNumberFormat="1" applyFont="1" applyFill="1" applyBorder="1" applyAlignment="1" applyProtection="1">
      <alignment horizontal="center" vertical="center"/>
    </xf>
    <xf numFmtId="0" fontId="38" fillId="24" borderId="0" xfId="0" applyFont="1" applyFill="1"/>
    <xf numFmtId="0" fontId="63" fillId="0" borderId="0" xfId="99" applyFont="1"/>
    <xf numFmtId="0" fontId="63" fillId="0" borderId="0" xfId="99" applyFont="1" applyAlignment="1">
      <alignment horizontal="right" vertical="center"/>
    </xf>
    <xf numFmtId="0" fontId="63" fillId="0" borderId="0" xfId="99" applyFont="1" applyAlignment="1">
      <alignment horizontal="center" vertical="center"/>
    </xf>
    <xf numFmtId="1" fontId="63" fillId="0" borderId="0" xfId="99" applyNumberFormat="1" applyFont="1" applyAlignment="1">
      <alignment horizontal="right" vertical="center"/>
    </xf>
    <xf numFmtId="14" fontId="63" fillId="57" borderId="10" xfId="0" applyNumberFormat="1" applyFont="1" applyFill="1" applyBorder="1" applyAlignment="1">
      <alignment horizontal="left" wrapText="1"/>
    </xf>
    <xf numFmtId="1" fontId="63" fillId="0" borderId="10" xfId="99" applyNumberFormat="1" applyFont="1" applyBorder="1" applyAlignment="1">
      <alignment horizontal="right" vertical="center"/>
    </xf>
    <xf numFmtId="166" fontId="33" fillId="0" borderId="7" xfId="38" applyNumberFormat="1" applyFont="1" applyFill="1" applyAlignment="1" applyProtection="1">
      <alignment vertical="center"/>
    </xf>
    <xf numFmtId="42" fontId="34" fillId="0" borderId="13" xfId="38" applyNumberFormat="1" applyFont="1" applyFill="1" applyBorder="1" applyAlignment="1" applyProtection="1">
      <alignment vertical="center"/>
    </xf>
    <xf numFmtId="1" fontId="63" fillId="0" borderId="0" xfId="100" applyNumberFormat="1" applyFont="1"/>
    <xf numFmtId="170" fontId="43" fillId="0" borderId="9" xfId="97" applyNumberFormat="1" applyFont="1" applyFill="1" applyBorder="1" applyAlignment="1">
      <alignment horizontal="center" vertical="center"/>
    </xf>
    <xf numFmtId="41" fontId="33" fillId="0" borderId="0" xfId="0" applyNumberFormat="1" applyFont="1" applyAlignment="1">
      <alignment horizontal="right" vertical="center"/>
    </xf>
    <xf numFmtId="1" fontId="63" fillId="0" borderId="0" xfId="101" applyNumberFormat="1" applyFont="1" applyAlignment="1">
      <alignment horizontal="right" vertical="center"/>
    </xf>
    <xf numFmtId="0" fontId="63" fillId="0" borderId="0" xfId="103" applyFont="1" applyAlignment="1">
      <alignment horizontal="center" vertical="center"/>
    </xf>
    <xf numFmtId="0" fontId="63" fillId="0" borderId="0" xfId="104" applyFont="1" applyAlignment="1">
      <alignment vertical="center"/>
    </xf>
    <xf numFmtId="0" fontId="63" fillId="0" borderId="0" xfId="104" applyFont="1" applyAlignment="1">
      <alignment horizontal="center" vertical="center"/>
    </xf>
    <xf numFmtId="42" fontId="34" fillId="0" borderId="20" xfId="38" applyNumberFormat="1" applyFont="1" applyFill="1" applyBorder="1" applyAlignment="1" applyProtection="1">
      <alignment vertical="center"/>
    </xf>
    <xf numFmtId="0" fontId="63" fillId="0" borderId="0" xfId="105" applyFont="1" applyAlignment="1">
      <alignment vertical="center"/>
    </xf>
    <xf numFmtId="0" fontId="63" fillId="0" borderId="0" xfId="105" applyFont="1" applyAlignment="1">
      <alignment horizontal="right" vertical="center"/>
    </xf>
    <xf numFmtId="0" fontId="63" fillId="0" borderId="0" xfId="105" applyFont="1" applyAlignment="1">
      <alignment horizontal="center" vertical="center"/>
    </xf>
    <xf numFmtId="0" fontId="63" fillId="0" borderId="0" xfId="105" applyFont="1" applyAlignment="1">
      <alignment vertical="center" wrapText="1"/>
    </xf>
    <xf numFmtId="9" fontId="43" fillId="0" borderId="32" xfId="97" applyFont="1" applyFill="1" applyBorder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wrapText="1"/>
    </xf>
  </cellXfs>
  <cellStyles count="106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100" xr:uid="{0B06559F-45C8-4AB0-9D54-90C428F58471}"/>
    <cellStyle name="Normal 11" xfId="101" xr:uid="{0017BBC3-C8D8-4581-8B75-43EAA040AE42}"/>
    <cellStyle name="Normal 12" xfId="102" xr:uid="{47901092-E6D0-4FD2-BC56-E7D46DA8A33B}"/>
    <cellStyle name="Normal 13" xfId="103" xr:uid="{E95D1A7B-341C-45EA-BE26-3D367E18706E}"/>
    <cellStyle name="Normal 14" xfId="104" xr:uid="{FBDEC7D3-FD82-445E-9B13-A56A81662CB9}"/>
    <cellStyle name="Normal 15" xfId="105" xr:uid="{31F2246F-0ECF-48BF-A2F6-0F418E21D573}"/>
    <cellStyle name="Normal 2" xfId="44" xr:uid="{00000000-0005-0000-0000-00004C000000}"/>
    <cellStyle name="Normal 2 2" xfId="47" xr:uid="{00000000-0005-0000-0000-00004D000000}"/>
    <cellStyle name="Normal 2 3" xfId="45" xr:uid="{00000000-0005-0000-0000-00004E000000}"/>
    <cellStyle name="Normal 2 3 2" xfId="52" xr:uid="{00000000-0005-0000-0000-00004F000000}"/>
    <cellStyle name="Normal 3" xfId="37" xr:uid="{00000000-0005-0000-0000-000050000000}"/>
    <cellStyle name="Normal 4" xfId="43" xr:uid="{00000000-0005-0000-0000-000051000000}"/>
    <cellStyle name="Normal 4 2" xfId="53" xr:uid="{00000000-0005-0000-0000-000052000000}"/>
    <cellStyle name="Normal 4 3" xfId="51" xr:uid="{00000000-0005-0000-0000-000053000000}"/>
    <cellStyle name="Normal 5" xfId="49" xr:uid="{00000000-0005-0000-0000-000054000000}"/>
    <cellStyle name="Normal 6" xfId="55" xr:uid="{00000000-0005-0000-0000-000055000000}"/>
    <cellStyle name="Normal 7" xfId="54" xr:uid="{00000000-0005-0000-0000-000056000000}"/>
    <cellStyle name="Normal 8" xfId="98" xr:uid="{4AE57413-5473-495F-8B07-EACC2DDC4E60}"/>
    <cellStyle name="Normal 9" xfId="99" xr:uid="{F8C2CD67-3D5A-43AF-A615-34D8F91815E1}"/>
    <cellStyle name="Note" xfId="38" builtinId="10" customBuiltin="1"/>
    <cellStyle name="Note 2" xfId="70" xr:uid="{00000000-0005-0000-0000-000058000000}"/>
    <cellStyle name="Output" xfId="39" builtinId="21" customBuiltin="1"/>
    <cellStyle name="Output 2" xfId="65" xr:uid="{00000000-0005-0000-0000-00005A000000}"/>
    <cellStyle name="Percent" xfId="97" builtinId="5"/>
    <cellStyle name="Title" xfId="40" builtinId="15" customBuiltin="1"/>
    <cellStyle name="Title 2" xfId="56" xr:uid="{00000000-0005-0000-0000-00005D000000}"/>
    <cellStyle name="Total" xfId="41" builtinId="25" customBuiltin="1"/>
    <cellStyle name="Total 2" xfId="72" xr:uid="{00000000-0005-0000-0000-00005F000000}"/>
    <cellStyle name="Warning Text" xfId="42" builtinId="11" customBuiltin="1"/>
    <cellStyle name="Warning Text 2" xfId="69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view="pageBreakPreview" zoomScale="70" zoomScaleNormal="80" zoomScaleSheetLayoutView="70" workbookViewId="0">
      <pane ySplit="1" topLeftCell="A23" activePane="bottomLeft" state="frozen"/>
      <selection pane="bottomLeft" activeCell="C37" sqref="C37"/>
    </sheetView>
  </sheetViews>
  <sheetFormatPr defaultColWidth="9.6640625" defaultRowHeight="15.75" x14ac:dyDescent="0.2"/>
  <cols>
    <col min="1" max="1" width="16.21875" style="2" customWidth="1"/>
    <col min="2" max="2" width="13.44140625" style="2" customWidth="1"/>
    <col min="3" max="3" width="50" style="2" customWidth="1"/>
    <col min="4" max="4" width="10.88671875" style="79" customWidth="1"/>
    <col min="5" max="5" width="11.5546875" style="11" customWidth="1"/>
    <col min="6" max="6" width="9.6640625" style="11" bestFit="1" customWidth="1"/>
    <col min="7" max="7" width="6.44140625" style="10" bestFit="1" customWidth="1"/>
    <col min="8" max="8" width="17.88671875" style="10" bestFit="1" customWidth="1"/>
    <col min="9" max="9" width="10.109375" style="10" customWidth="1"/>
    <col min="10" max="10" width="18.109375" style="10" bestFit="1" customWidth="1"/>
    <col min="11" max="11" width="11.6640625" style="10" customWidth="1"/>
    <col min="12" max="12" width="12.88671875" style="65" customWidth="1"/>
    <col min="13" max="13" width="16.21875" style="12" customWidth="1"/>
    <col min="14" max="14" width="14.88671875" style="23" customWidth="1"/>
    <col min="15" max="16" width="9.6640625" style="1"/>
    <col min="17" max="17" width="10.33203125" style="1" bestFit="1" customWidth="1"/>
    <col min="18" max="18" width="9.6640625" style="1"/>
    <col min="19" max="19" width="9.6640625" style="28"/>
    <col min="20" max="16384" width="9.6640625" style="1"/>
  </cols>
  <sheetData>
    <row r="1" spans="1:23" s="6" customFormat="1" ht="30.6" customHeight="1" x14ac:dyDescent="0.2">
      <c r="A1" s="31" t="s">
        <v>24</v>
      </c>
      <c r="B1" s="31" t="s">
        <v>25</v>
      </c>
      <c r="C1" s="72" t="s">
        <v>1</v>
      </c>
      <c r="D1" s="31" t="s">
        <v>3</v>
      </c>
      <c r="E1" s="9" t="s">
        <v>10</v>
      </c>
      <c r="F1" s="9" t="s">
        <v>9</v>
      </c>
      <c r="G1" s="8" t="s">
        <v>0</v>
      </c>
      <c r="H1" s="8" t="s">
        <v>19</v>
      </c>
      <c r="I1" s="8" t="s">
        <v>20</v>
      </c>
      <c r="J1" s="8" t="s">
        <v>21</v>
      </c>
      <c r="K1" s="8" t="s">
        <v>22</v>
      </c>
      <c r="L1" s="60" t="s">
        <v>12</v>
      </c>
      <c r="M1" s="9" t="s">
        <v>11</v>
      </c>
      <c r="N1" s="8" t="s">
        <v>2</v>
      </c>
      <c r="O1" s="5"/>
      <c r="P1" s="5"/>
      <c r="Q1" s="5"/>
      <c r="R1" s="5"/>
      <c r="S1" s="29"/>
      <c r="T1" s="5"/>
      <c r="U1" s="5"/>
      <c r="V1" s="5"/>
      <c r="W1" s="5"/>
    </row>
    <row r="2" spans="1:23" ht="20.25" x14ac:dyDescent="0.3">
      <c r="C2" s="80" t="s">
        <v>26</v>
      </c>
      <c r="D2" s="75">
        <v>45028</v>
      </c>
      <c r="E2" s="75"/>
      <c r="F2" s="10"/>
      <c r="G2" s="12"/>
      <c r="H2" s="12"/>
      <c r="I2" s="12"/>
      <c r="J2" s="12"/>
      <c r="L2" s="58"/>
      <c r="N2" s="27"/>
    </row>
    <row r="3" spans="1:23" ht="21.75" thickBot="1" x14ac:dyDescent="0.35">
      <c r="A3" s="91" t="s">
        <v>30</v>
      </c>
      <c r="B3" s="92"/>
      <c r="C3" s="80" t="s">
        <v>27</v>
      </c>
      <c r="D3" s="73" t="s">
        <v>99</v>
      </c>
      <c r="E3" s="73"/>
      <c r="F3" s="10"/>
      <c r="G3" s="12"/>
      <c r="H3" s="12"/>
      <c r="I3" s="12"/>
      <c r="J3" s="12"/>
      <c r="L3" s="58"/>
      <c r="M3" s="32" t="s">
        <v>4</v>
      </c>
      <c r="N3" s="33" t="s">
        <v>5</v>
      </c>
    </row>
    <row r="4" spans="1:23" ht="21" x14ac:dyDescent="0.3">
      <c r="A4" s="91" t="s">
        <v>31</v>
      </c>
      <c r="B4" s="92"/>
      <c r="C4" s="80" t="s">
        <v>28</v>
      </c>
      <c r="D4" s="74" t="s">
        <v>100</v>
      </c>
      <c r="E4" s="74"/>
      <c r="F4" s="10"/>
      <c r="G4" s="12"/>
      <c r="H4" s="12"/>
      <c r="I4" s="12"/>
      <c r="J4" s="12"/>
      <c r="L4" s="58"/>
      <c r="M4" s="34" t="s">
        <v>6</v>
      </c>
      <c r="N4" s="35">
        <f>N74</f>
        <v>116074.29852868334</v>
      </c>
    </row>
    <row r="5" spans="1:23" ht="21" x14ac:dyDescent="0.3">
      <c r="C5" s="80"/>
      <c r="D5" s="74"/>
      <c r="E5" s="74"/>
      <c r="F5" s="10"/>
      <c r="G5" s="12"/>
      <c r="H5" s="12"/>
      <c r="I5" s="12"/>
      <c r="J5" s="12"/>
      <c r="L5" s="58"/>
      <c r="M5" s="34" t="s">
        <v>7</v>
      </c>
      <c r="N5" s="35">
        <f>SUM(N75:N76)</f>
        <v>34822.289558605007</v>
      </c>
    </row>
    <row r="6" spans="1:23" ht="21" x14ac:dyDescent="0.3">
      <c r="C6" s="80"/>
      <c r="D6" s="74"/>
      <c r="E6" s="74"/>
      <c r="F6" s="10"/>
      <c r="G6" s="12"/>
      <c r="H6" s="12"/>
      <c r="I6" s="12"/>
      <c r="J6" s="12"/>
      <c r="L6" s="58"/>
      <c r="M6" s="34" t="s">
        <v>54</v>
      </c>
      <c r="N6" s="35">
        <f>N77</f>
        <v>5803.7149264341679</v>
      </c>
    </row>
    <row r="7" spans="1:23" ht="21" x14ac:dyDescent="0.2">
      <c r="L7" s="59"/>
      <c r="M7" s="34" t="s">
        <v>8</v>
      </c>
      <c r="N7" s="35">
        <f>SUM(N4:N6)</f>
        <v>156700.3030137225</v>
      </c>
    </row>
    <row r="8" spans="1:23" ht="16.5" customHeight="1" x14ac:dyDescent="0.2">
      <c r="L8" s="58"/>
      <c r="N8" s="27"/>
    </row>
    <row r="9" spans="1:23" s="6" customFormat="1" ht="30.6" customHeight="1" x14ac:dyDescent="0.2">
      <c r="A9" s="31" t="s">
        <v>24</v>
      </c>
      <c r="B9" s="31" t="s">
        <v>25</v>
      </c>
      <c r="C9" s="72" t="s">
        <v>1</v>
      </c>
      <c r="D9" s="31" t="s">
        <v>3</v>
      </c>
      <c r="E9" s="9" t="s">
        <v>10</v>
      </c>
      <c r="F9" s="9" t="s">
        <v>9</v>
      </c>
      <c r="G9" s="8" t="s">
        <v>0</v>
      </c>
      <c r="H9" s="8" t="s">
        <v>19</v>
      </c>
      <c r="I9" s="8" t="s">
        <v>20</v>
      </c>
      <c r="J9" s="8" t="s">
        <v>21</v>
      </c>
      <c r="K9" s="8" t="s">
        <v>22</v>
      </c>
      <c r="L9" s="60" t="s">
        <v>12</v>
      </c>
      <c r="M9" s="9" t="s">
        <v>11</v>
      </c>
      <c r="N9" s="8" t="s">
        <v>2</v>
      </c>
      <c r="O9" s="5"/>
      <c r="P9" s="5"/>
      <c r="Q9" s="5"/>
      <c r="R9" s="5"/>
      <c r="S9" s="29"/>
      <c r="T9" s="5"/>
      <c r="U9" s="5"/>
      <c r="V9" s="5"/>
      <c r="W9" s="5"/>
    </row>
    <row r="10" spans="1:23" s="4" customFormat="1" x14ac:dyDescent="0.2">
      <c r="A10" s="7"/>
      <c r="B10" s="7"/>
      <c r="C10" s="7"/>
      <c r="D10" s="81"/>
      <c r="E10" s="13"/>
      <c r="F10" s="14"/>
      <c r="G10" s="15"/>
      <c r="H10" s="15"/>
      <c r="I10" s="15"/>
      <c r="J10" s="15"/>
      <c r="K10" s="15"/>
      <c r="L10" s="16"/>
      <c r="M10" s="17"/>
      <c r="N10" s="18"/>
      <c r="O10" s="3"/>
      <c r="P10" s="3"/>
      <c r="S10" s="30"/>
    </row>
    <row r="11" spans="1:23" s="4" customFormat="1" x14ac:dyDescent="0.2">
      <c r="A11" s="47"/>
      <c r="B11" s="47"/>
      <c r="C11" s="47" t="s">
        <v>15</v>
      </c>
      <c r="D11" s="82"/>
      <c r="E11" s="19"/>
      <c r="F11" s="19"/>
      <c r="G11" s="19"/>
      <c r="H11" s="19"/>
      <c r="I11" s="19"/>
      <c r="J11" s="19"/>
      <c r="K11" s="19"/>
      <c r="L11" s="61"/>
      <c r="M11" s="19"/>
      <c r="N11" s="20">
        <f>SUM(M12:M21)</f>
        <v>0</v>
      </c>
      <c r="O11" s="3"/>
      <c r="P11" s="3"/>
      <c r="S11" s="30"/>
    </row>
    <row r="12" spans="1:23" s="4" customFormat="1" x14ac:dyDescent="0.2">
      <c r="A12" s="48"/>
      <c r="B12" s="48"/>
      <c r="C12" s="48"/>
      <c r="D12" s="83"/>
      <c r="E12" s="49"/>
      <c r="F12" s="50"/>
      <c r="G12" s="51"/>
      <c r="H12" s="51"/>
      <c r="I12" s="51"/>
      <c r="J12" s="51"/>
      <c r="K12" s="51"/>
      <c r="L12" s="52"/>
      <c r="M12" s="21"/>
      <c r="N12" s="22"/>
      <c r="O12" s="3"/>
      <c r="P12" s="3"/>
      <c r="S12" s="30"/>
    </row>
    <row r="13" spans="1:23" s="4" customFormat="1" x14ac:dyDescent="0.25">
      <c r="A13" s="53"/>
      <c r="B13" s="53"/>
      <c r="C13" s="87" t="s">
        <v>32</v>
      </c>
      <c r="D13" s="54">
        <v>1</v>
      </c>
      <c r="E13" s="55">
        <v>0</v>
      </c>
      <c r="F13" s="24">
        <f>D13*(1+E13)</f>
        <v>1</v>
      </c>
      <c r="G13" s="56" t="s">
        <v>17</v>
      </c>
      <c r="H13" s="56"/>
      <c r="I13" s="56"/>
      <c r="J13" s="56"/>
      <c r="K13" s="56"/>
      <c r="L13" s="62"/>
      <c r="M13" s="57">
        <f t="shared" ref="M13:M19" si="0">L13*F13</f>
        <v>0</v>
      </c>
      <c r="N13" s="22"/>
      <c r="O13" s="3"/>
      <c r="P13" s="3"/>
      <c r="S13" s="30"/>
    </row>
    <row r="14" spans="1:23" s="4" customFormat="1" x14ac:dyDescent="0.25">
      <c r="A14" s="53"/>
      <c r="B14" s="53"/>
      <c r="C14" s="87" t="s">
        <v>33</v>
      </c>
      <c r="D14" s="54">
        <v>1</v>
      </c>
      <c r="E14" s="55">
        <v>0</v>
      </c>
      <c r="F14" s="24">
        <f t="shared" ref="F14:F19" si="1">D14*(1+E14)</f>
        <v>1</v>
      </c>
      <c r="G14" s="56" t="s">
        <v>17</v>
      </c>
      <c r="H14" s="56"/>
      <c r="I14" s="56"/>
      <c r="J14" s="56"/>
      <c r="K14" s="56"/>
      <c r="L14" s="62"/>
      <c r="M14" s="57">
        <f t="shared" si="0"/>
        <v>0</v>
      </c>
      <c r="N14" s="22"/>
      <c r="O14" s="3"/>
      <c r="P14" s="3"/>
      <c r="S14" s="30"/>
    </row>
    <row r="15" spans="1:23" s="4" customFormat="1" x14ac:dyDescent="0.25">
      <c r="A15" s="53"/>
      <c r="B15" s="53"/>
      <c r="C15" s="87" t="s">
        <v>41</v>
      </c>
      <c r="D15" s="54">
        <v>1</v>
      </c>
      <c r="E15" s="55">
        <v>0</v>
      </c>
      <c r="F15" s="24">
        <f t="shared" si="1"/>
        <v>1</v>
      </c>
      <c r="G15" s="56" t="s">
        <v>17</v>
      </c>
      <c r="H15" s="56"/>
      <c r="I15" s="56"/>
      <c r="J15" s="56"/>
      <c r="K15" s="56"/>
      <c r="L15" s="62"/>
      <c r="M15" s="57">
        <f t="shared" si="0"/>
        <v>0</v>
      </c>
      <c r="N15" s="22"/>
      <c r="O15" s="3"/>
      <c r="P15" s="3"/>
      <c r="S15" s="30"/>
    </row>
    <row r="16" spans="1:23" s="4" customFormat="1" x14ac:dyDescent="0.25">
      <c r="A16" s="53"/>
      <c r="B16" s="53"/>
      <c r="C16" s="87" t="s">
        <v>34</v>
      </c>
      <c r="D16" s="54">
        <v>1</v>
      </c>
      <c r="E16" s="55">
        <v>0</v>
      </c>
      <c r="F16" s="24">
        <f t="shared" si="1"/>
        <v>1</v>
      </c>
      <c r="G16" s="56" t="s">
        <v>17</v>
      </c>
      <c r="H16" s="56"/>
      <c r="I16" s="56"/>
      <c r="J16" s="56"/>
      <c r="K16" s="56"/>
      <c r="L16" s="62"/>
      <c r="M16" s="57">
        <f>L16*F16</f>
        <v>0</v>
      </c>
      <c r="N16" s="22"/>
      <c r="O16" s="3"/>
      <c r="P16" s="3"/>
      <c r="S16" s="30"/>
    </row>
    <row r="17" spans="1:19" s="4" customFormat="1" x14ac:dyDescent="0.25">
      <c r="A17" s="53"/>
      <c r="B17" s="53"/>
      <c r="C17" s="87" t="s">
        <v>35</v>
      </c>
      <c r="D17" s="54">
        <v>1</v>
      </c>
      <c r="E17" s="55">
        <v>0</v>
      </c>
      <c r="F17" s="24">
        <f t="shared" si="1"/>
        <v>1</v>
      </c>
      <c r="G17" s="56" t="s">
        <v>17</v>
      </c>
      <c r="H17" s="56"/>
      <c r="I17" s="56"/>
      <c r="J17" s="56"/>
      <c r="K17" s="56"/>
      <c r="L17" s="62"/>
      <c r="M17" s="57">
        <f t="shared" si="0"/>
        <v>0</v>
      </c>
      <c r="N17" s="22"/>
      <c r="O17" s="3"/>
      <c r="P17" s="3"/>
      <c r="S17" s="30"/>
    </row>
    <row r="18" spans="1:19" s="4" customFormat="1" x14ac:dyDescent="0.25">
      <c r="A18" s="53"/>
      <c r="B18" s="53"/>
      <c r="C18" s="87" t="s">
        <v>36</v>
      </c>
      <c r="D18" s="54">
        <v>1</v>
      </c>
      <c r="E18" s="55">
        <v>0</v>
      </c>
      <c r="F18" s="24">
        <f t="shared" si="1"/>
        <v>1</v>
      </c>
      <c r="G18" s="56" t="s">
        <v>17</v>
      </c>
      <c r="H18" s="56"/>
      <c r="I18" s="56"/>
      <c r="J18" s="56"/>
      <c r="K18" s="56"/>
      <c r="L18" s="62"/>
      <c r="M18" s="57">
        <f t="shared" si="0"/>
        <v>0</v>
      </c>
      <c r="N18" s="22"/>
      <c r="O18" s="3"/>
      <c r="P18" s="3"/>
      <c r="S18" s="30"/>
    </row>
    <row r="19" spans="1:19" s="4" customFormat="1" x14ac:dyDescent="0.25">
      <c r="A19" s="53"/>
      <c r="B19" s="53"/>
      <c r="C19" s="87" t="s">
        <v>37</v>
      </c>
      <c r="D19" s="54">
        <v>1</v>
      </c>
      <c r="E19" s="55">
        <v>0</v>
      </c>
      <c r="F19" s="24">
        <f t="shared" si="1"/>
        <v>1</v>
      </c>
      <c r="G19" s="56" t="s">
        <v>17</v>
      </c>
      <c r="H19" s="56"/>
      <c r="I19" s="56"/>
      <c r="J19" s="56"/>
      <c r="K19" s="56"/>
      <c r="L19" s="62"/>
      <c r="M19" s="57">
        <f t="shared" si="0"/>
        <v>0</v>
      </c>
      <c r="N19" s="22"/>
      <c r="O19" s="3"/>
      <c r="P19" s="3"/>
      <c r="S19" s="30"/>
    </row>
    <row r="20" spans="1:19" s="4" customFormat="1" x14ac:dyDescent="0.25">
      <c r="A20" s="53"/>
      <c r="B20" s="53"/>
      <c r="C20" s="87"/>
      <c r="D20" s="54"/>
      <c r="E20" s="55"/>
      <c r="F20" s="24"/>
      <c r="G20" s="56"/>
      <c r="H20" s="56"/>
      <c r="I20" s="56"/>
      <c r="J20" s="56"/>
      <c r="K20" s="56"/>
      <c r="L20" s="62"/>
      <c r="M20" s="57"/>
      <c r="N20" s="22"/>
      <c r="O20" s="3"/>
      <c r="P20" s="3"/>
      <c r="S20" s="30"/>
    </row>
    <row r="21" spans="1:19" s="4" customFormat="1" x14ac:dyDescent="0.2">
      <c r="A21" s="53"/>
      <c r="B21" s="53"/>
      <c r="C21" s="53" t="s">
        <v>18</v>
      </c>
      <c r="D21" s="54">
        <v>1</v>
      </c>
      <c r="E21" s="55">
        <v>0</v>
      </c>
      <c r="F21" s="24">
        <f>D21*(1+E21)</f>
        <v>1</v>
      </c>
      <c r="G21" s="56" t="s">
        <v>17</v>
      </c>
      <c r="H21" s="56"/>
      <c r="I21" s="56"/>
      <c r="J21" s="56"/>
      <c r="K21" s="56"/>
      <c r="L21" s="62"/>
      <c r="M21" s="57">
        <f>L21*F21</f>
        <v>0</v>
      </c>
      <c r="N21" s="22"/>
      <c r="O21" s="3"/>
      <c r="P21" s="3"/>
      <c r="S21" s="30"/>
    </row>
    <row r="22" spans="1:19" s="4" customFormat="1" x14ac:dyDescent="0.2">
      <c r="A22" s="47"/>
      <c r="B22" s="47"/>
      <c r="C22" s="47" t="s">
        <v>42</v>
      </c>
      <c r="D22" s="82"/>
      <c r="E22" s="19"/>
      <c r="F22" s="19"/>
      <c r="G22" s="19"/>
      <c r="H22" s="19"/>
      <c r="I22" s="19"/>
      <c r="J22" s="19"/>
      <c r="K22" s="19"/>
      <c r="L22" s="61"/>
      <c r="M22" s="19"/>
      <c r="N22" s="20">
        <f>SUM(M23:M63)</f>
        <v>53323.912100000001</v>
      </c>
      <c r="O22" s="3"/>
      <c r="P22" s="3"/>
      <c r="S22" s="30"/>
    </row>
    <row r="23" spans="1:19" s="4" customFormat="1" ht="15.75" customHeight="1" x14ac:dyDescent="0.2">
      <c r="A23" s="53"/>
      <c r="B23" s="53"/>
      <c r="C23" s="53"/>
      <c r="D23" s="54"/>
      <c r="E23" s="55"/>
      <c r="F23" s="24"/>
      <c r="G23" s="56"/>
      <c r="H23" s="56"/>
      <c r="I23" s="56"/>
      <c r="J23" s="56"/>
      <c r="K23" s="56"/>
      <c r="L23" s="62"/>
      <c r="M23" s="57"/>
      <c r="N23" s="22"/>
      <c r="O23" s="3"/>
      <c r="P23" s="3"/>
      <c r="S23" s="30"/>
    </row>
    <row r="24" spans="1:19" s="4" customFormat="1" ht="15.75" customHeight="1" x14ac:dyDescent="0.25">
      <c r="A24" s="67"/>
      <c r="B24" s="67"/>
      <c r="C24" s="86" t="s">
        <v>43</v>
      </c>
      <c r="D24" s="90"/>
      <c r="E24" s="25"/>
      <c r="F24" s="68"/>
      <c r="G24" s="78"/>
      <c r="H24" s="69"/>
      <c r="I24" s="69"/>
      <c r="J24" s="69"/>
      <c r="K24" s="69"/>
      <c r="L24" s="26"/>
      <c r="M24" s="70"/>
      <c r="N24" s="71"/>
      <c r="O24" s="3"/>
      <c r="P24" s="3"/>
      <c r="S24" s="30"/>
    </row>
    <row r="25" spans="1:19" s="4" customFormat="1" ht="15.75" customHeight="1" x14ac:dyDescent="0.25">
      <c r="A25" s="67" t="s">
        <v>96</v>
      </c>
      <c r="B25" s="67" t="s">
        <v>96</v>
      </c>
      <c r="C25" s="108" t="s">
        <v>80</v>
      </c>
      <c r="D25" s="98">
        <v>30</v>
      </c>
      <c r="E25" s="25">
        <v>0.05</v>
      </c>
      <c r="F25" s="97">
        <f t="shared" ref="F25:F55" si="2">D25*(1+E25)</f>
        <v>31.5</v>
      </c>
      <c r="G25" s="109" t="s">
        <v>14</v>
      </c>
      <c r="H25" s="69">
        <v>16.25</v>
      </c>
      <c r="I25" s="69">
        <f t="shared" ref="I25" si="3">H25*F25</f>
        <v>511.875</v>
      </c>
      <c r="J25" s="69"/>
      <c r="K25" s="69">
        <f t="shared" ref="K25" si="4">J25*F25</f>
        <v>0</v>
      </c>
      <c r="L25" s="26">
        <f t="shared" ref="L25" si="5">H25+J25</f>
        <v>16.25</v>
      </c>
      <c r="M25" s="93">
        <f t="shared" ref="M25" si="6">L25*F25</f>
        <v>511.875</v>
      </c>
      <c r="N25" s="94"/>
      <c r="O25" s="3"/>
      <c r="P25" s="3"/>
      <c r="S25" s="30"/>
    </row>
    <row r="26" spans="1:19" s="4" customFormat="1" ht="15.75" customHeight="1" x14ac:dyDescent="0.25">
      <c r="A26" s="67" t="s">
        <v>96</v>
      </c>
      <c r="B26" s="67" t="s">
        <v>96</v>
      </c>
      <c r="C26" s="108" t="s">
        <v>81</v>
      </c>
      <c r="D26" s="98">
        <v>5</v>
      </c>
      <c r="E26" s="25">
        <v>0.05</v>
      </c>
      <c r="F26" s="97">
        <f t="shared" si="2"/>
        <v>5.25</v>
      </c>
      <c r="G26" s="109" t="s">
        <v>14</v>
      </c>
      <c r="H26" s="69">
        <v>15.1</v>
      </c>
      <c r="I26" s="69">
        <f t="shared" ref="I26:I55" si="7">H26*F26</f>
        <v>79.274999999999991</v>
      </c>
      <c r="J26" s="69"/>
      <c r="K26" s="69">
        <f t="shared" ref="K26:K55" si="8">J26*F26</f>
        <v>0</v>
      </c>
      <c r="L26" s="26">
        <f t="shared" ref="L26:L55" si="9">H26+J26</f>
        <v>15.1</v>
      </c>
      <c r="M26" s="93">
        <f t="shared" ref="M26:M55" si="10">L26*F26</f>
        <v>79.274999999999991</v>
      </c>
      <c r="N26" s="94"/>
      <c r="O26" s="3"/>
      <c r="P26" s="3"/>
      <c r="S26" s="30"/>
    </row>
    <row r="27" spans="1:19" s="4" customFormat="1" ht="15.75" customHeight="1" x14ac:dyDescent="0.25">
      <c r="A27" s="67" t="s">
        <v>96</v>
      </c>
      <c r="B27" s="67" t="s">
        <v>96</v>
      </c>
      <c r="C27" s="108" t="s">
        <v>56</v>
      </c>
      <c r="D27" s="98">
        <v>72.39</v>
      </c>
      <c r="E27" s="25">
        <v>0.05</v>
      </c>
      <c r="F27" s="97">
        <f t="shared" si="2"/>
        <v>76.009500000000003</v>
      </c>
      <c r="G27" s="109" t="s">
        <v>23</v>
      </c>
      <c r="H27" s="69">
        <v>5.0999999999999996</v>
      </c>
      <c r="I27" s="69">
        <f t="shared" si="7"/>
        <v>387.64844999999997</v>
      </c>
      <c r="J27" s="69"/>
      <c r="K27" s="69">
        <f t="shared" si="8"/>
        <v>0</v>
      </c>
      <c r="L27" s="26">
        <f t="shared" si="9"/>
        <v>5.0999999999999996</v>
      </c>
      <c r="M27" s="93">
        <f t="shared" si="10"/>
        <v>387.64844999999997</v>
      </c>
      <c r="N27" s="94"/>
      <c r="O27" s="3"/>
      <c r="P27" s="3"/>
      <c r="S27" s="30"/>
    </row>
    <row r="28" spans="1:19" s="4" customFormat="1" ht="15.75" customHeight="1" x14ac:dyDescent="0.25">
      <c r="A28" s="67" t="s">
        <v>96</v>
      </c>
      <c r="B28" s="67" t="s">
        <v>96</v>
      </c>
      <c r="C28" s="108" t="s">
        <v>80</v>
      </c>
      <c r="D28" s="98">
        <v>8</v>
      </c>
      <c r="E28" s="25">
        <v>0.05</v>
      </c>
      <c r="F28" s="97">
        <f t="shared" si="2"/>
        <v>8.4</v>
      </c>
      <c r="G28" s="109" t="s">
        <v>14</v>
      </c>
      <c r="H28" s="69">
        <v>16.25</v>
      </c>
      <c r="I28" s="69">
        <f t="shared" si="7"/>
        <v>136.5</v>
      </c>
      <c r="J28" s="69"/>
      <c r="K28" s="69">
        <f t="shared" si="8"/>
        <v>0</v>
      </c>
      <c r="L28" s="26">
        <f t="shared" si="9"/>
        <v>16.25</v>
      </c>
      <c r="M28" s="93">
        <f t="shared" si="10"/>
        <v>136.5</v>
      </c>
      <c r="N28" s="94"/>
      <c r="O28" s="3"/>
      <c r="P28" s="3"/>
      <c r="S28" s="30"/>
    </row>
    <row r="29" spans="1:19" s="4" customFormat="1" ht="15.75" customHeight="1" x14ac:dyDescent="0.25">
      <c r="A29" s="67" t="s">
        <v>96</v>
      </c>
      <c r="B29" s="67" t="s">
        <v>96</v>
      </c>
      <c r="C29" s="108" t="s">
        <v>82</v>
      </c>
      <c r="D29" s="98">
        <v>140</v>
      </c>
      <c r="E29" s="25">
        <v>0.05</v>
      </c>
      <c r="F29" s="97">
        <f t="shared" si="2"/>
        <v>147</v>
      </c>
      <c r="G29" s="109" t="s">
        <v>14</v>
      </c>
      <c r="H29" s="69">
        <v>12.27</v>
      </c>
      <c r="I29" s="69">
        <f t="shared" si="7"/>
        <v>1803.6899999999998</v>
      </c>
      <c r="J29" s="69"/>
      <c r="K29" s="69">
        <f t="shared" si="8"/>
        <v>0</v>
      </c>
      <c r="L29" s="26">
        <f t="shared" si="9"/>
        <v>12.27</v>
      </c>
      <c r="M29" s="93">
        <f t="shared" si="10"/>
        <v>1803.6899999999998</v>
      </c>
      <c r="N29" s="94"/>
      <c r="O29" s="3"/>
      <c r="P29" s="3"/>
      <c r="S29" s="30"/>
    </row>
    <row r="30" spans="1:19" s="4" customFormat="1" ht="15.75" customHeight="1" x14ac:dyDescent="0.25">
      <c r="A30" s="67" t="s">
        <v>96</v>
      </c>
      <c r="B30" s="67" t="s">
        <v>96</v>
      </c>
      <c r="C30" s="108" t="s">
        <v>83</v>
      </c>
      <c r="D30" s="98">
        <v>280</v>
      </c>
      <c r="E30" s="25">
        <v>0.05</v>
      </c>
      <c r="F30" s="97">
        <f t="shared" si="2"/>
        <v>294</v>
      </c>
      <c r="G30" s="109" t="s">
        <v>14</v>
      </c>
      <c r="H30" s="69">
        <v>9.89</v>
      </c>
      <c r="I30" s="69">
        <f t="shared" si="7"/>
        <v>2907.6600000000003</v>
      </c>
      <c r="J30" s="69"/>
      <c r="K30" s="69">
        <f t="shared" si="8"/>
        <v>0</v>
      </c>
      <c r="L30" s="26">
        <f t="shared" si="9"/>
        <v>9.89</v>
      </c>
      <c r="M30" s="93">
        <f t="shared" si="10"/>
        <v>2907.6600000000003</v>
      </c>
      <c r="N30" s="94"/>
      <c r="O30" s="3"/>
      <c r="P30" s="3"/>
      <c r="S30" s="30"/>
    </row>
    <row r="31" spans="1:19" s="4" customFormat="1" ht="15.75" customHeight="1" x14ac:dyDescent="0.25">
      <c r="A31" s="67" t="s">
        <v>96</v>
      </c>
      <c r="B31" s="67" t="s">
        <v>96</v>
      </c>
      <c r="C31" s="108" t="s">
        <v>84</v>
      </c>
      <c r="D31" s="98">
        <v>140</v>
      </c>
      <c r="E31" s="25">
        <v>0.05</v>
      </c>
      <c r="F31" s="97">
        <f t="shared" si="2"/>
        <v>147</v>
      </c>
      <c r="G31" s="109" t="s">
        <v>14</v>
      </c>
      <c r="H31" s="69">
        <v>17.579999999999998</v>
      </c>
      <c r="I31" s="69">
        <f t="shared" si="7"/>
        <v>2584.2599999999998</v>
      </c>
      <c r="J31" s="69"/>
      <c r="K31" s="69">
        <f t="shared" si="8"/>
        <v>0</v>
      </c>
      <c r="L31" s="26">
        <f t="shared" si="9"/>
        <v>17.579999999999998</v>
      </c>
      <c r="M31" s="93">
        <f t="shared" si="10"/>
        <v>2584.2599999999998</v>
      </c>
      <c r="N31" s="94"/>
      <c r="O31" s="3"/>
      <c r="P31" s="3"/>
      <c r="S31" s="30"/>
    </row>
    <row r="32" spans="1:19" s="4" customFormat="1" ht="15.75" customHeight="1" x14ac:dyDescent="0.25">
      <c r="A32" s="67" t="s">
        <v>96</v>
      </c>
      <c r="B32" s="67" t="s">
        <v>96</v>
      </c>
      <c r="C32" s="108" t="s">
        <v>85</v>
      </c>
      <c r="D32" s="98">
        <v>160</v>
      </c>
      <c r="E32" s="25">
        <v>0.05</v>
      </c>
      <c r="F32" s="97">
        <f t="shared" si="2"/>
        <v>168</v>
      </c>
      <c r="G32" s="109" t="s">
        <v>14</v>
      </c>
      <c r="H32" s="69">
        <v>13.85</v>
      </c>
      <c r="I32" s="69">
        <f t="shared" si="7"/>
        <v>2326.7999999999997</v>
      </c>
      <c r="J32" s="69"/>
      <c r="K32" s="69">
        <f t="shared" si="8"/>
        <v>0</v>
      </c>
      <c r="L32" s="26">
        <f t="shared" si="9"/>
        <v>13.85</v>
      </c>
      <c r="M32" s="93">
        <f t="shared" si="10"/>
        <v>2326.7999999999997</v>
      </c>
      <c r="N32" s="94"/>
      <c r="O32" s="3"/>
      <c r="P32" s="3"/>
      <c r="S32" s="30"/>
    </row>
    <row r="33" spans="1:19" s="4" customFormat="1" ht="15.75" customHeight="1" x14ac:dyDescent="0.25">
      <c r="A33" s="67" t="s">
        <v>96</v>
      </c>
      <c r="B33" s="67" t="s">
        <v>96</v>
      </c>
      <c r="C33" s="108" t="s">
        <v>86</v>
      </c>
      <c r="D33" s="98">
        <v>45</v>
      </c>
      <c r="E33" s="25">
        <v>0.05</v>
      </c>
      <c r="F33" s="97">
        <f t="shared" si="2"/>
        <v>47.25</v>
      </c>
      <c r="G33" s="109" t="s">
        <v>14</v>
      </c>
      <c r="H33" s="69">
        <v>18.95</v>
      </c>
      <c r="I33" s="69">
        <f t="shared" si="7"/>
        <v>895.38749999999993</v>
      </c>
      <c r="J33" s="69"/>
      <c r="K33" s="69">
        <f t="shared" si="8"/>
        <v>0</v>
      </c>
      <c r="L33" s="26">
        <f t="shared" si="9"/>
        <v>18.95</v>
      </c>
      <c r="M33" s="93">
        <f t="shared" si="10"/>
        <v>895.38749999999993</v>
      </c>
      <c r="N33" s="94"/>
      <c r="O33" s="3"/>
      <c r="P33" s="3"/>
      <c r="S33" s="30"/>
    </row>
    <row r="34" spans="1:19" s="4" customFormat="1" ht="15.75" customHeight="1" x14ac:dyDescent="0.25">
      <c r="A34" s="67" t="s">
        <v>96</v>
      </c>
      <c r="B34" s="67" t="s">
        <v>96</v>
      </c>
      <c r="C34" s="108" t="s">
        <v>101</v>
      </c>
      <c r="D34" s="98">
        <v>45</v>
      </c>
      <c r="E34" s="25">
        <v>0.05</v>
      </c>
      <c r="F34" s="97">
        <f t="shared" si="2"/>
        <v>47.25</v>
      </c>
      <c r="G34" s="109" t="s">
        <v>14</v>
      </c>
      <c r="H34" s="69">
        <v>15.1</v>
      </c>
      <c r="I34" s="69">
        <f t="shared" si="7"/>
        <v>713.47500000000002</v>
      </c>
      <c r="J34" s="69"/>
      <c r="K34" s="69">
        <f t="shared" si="8"/>
        <v>0</v>
      </c>
      <c r="L34" s="26">
        <f t="shared" si="9"/>
        <v>15.1</v>
      </c>
      <c r="M34" s="93">
        <f t="shared" si="10"/>
        <v>713.47500000000002</v>
      </c>
      <c r="N34" s="94"/>
      <c r="O34" s="3"/>
      <c r="P34" s="3"/>
      <c r="S34" s="30"/>
    </row>
    <row r="35" spans="1:19" s="4" customFormat="1" ht="15.75" customHeight="1" x14ac:dyDescent="0.25">
      <c r="A35" s="67" t="s">
        <v>96</v>
      </c>
      <c r="B35" s="67" t="s">
        <v>96</v>
      </c>
      <c r="C35" s="108" t="s">
        <v>60</v>
      </c>
      <c r="D35" s="98">
        <v>927.05</v>
      </c>
      <c r="E35" s="25">
        <v>0.05</v>
      </c>
      <c r="F35" s="97">
        <f t="shared" si="2"/>
        <v>973.40250000000003</v>
      </c>
      <c r="G35" s="109" t="s">
        <v>23</v>
      </c>
      <c r="H35" s="69">
        <v>1.19</v>
      </c>
      <c r="I35" s="69">
        <f t="shared" si="7"/>
        <v>1158.3489749999999</v>
      </c>
      <c r="J35" s="69"/>
      <c r="K35" s="69">
        <f t="shared" si="8"/>
        <v>0</v>
      </c>
      <c r="L35" s="26">
        <f t="shared" si="9"/>
        <v>1.19</v>
      </c>
      <c r="M35" s="93">
        <f t="shared" si="10"/>
        <v>1158.3489749999999</v>
      </c>
      <c r="N35" s="94"/>
      <c r="O35" s="3"/>
      <c r="P35" s="3"/>
      <c r="S35" s="30"/>
    </row>
    <row r="36" spans="1:19" s="4" customFormat="1" ht="15.75" customHeight="1" x14ac:dyDescent="0.25">
      <c r="A36" s="67" t="s">
        <v>96</v>
      </c>
      <c r="B36" s="67" t="s">
        <v>96</v>
      </c>
      <c r="C36" s="108" t="s">
        <v>80</v>
      </c>
      <c r="D36" s="98">
        <v>210</v>
      </c>
      <c r="E36" s="25">
        <v>0.05</v>
      </c>
      <c r="F36" s="97">
        <f t="shared" si="2"/>
        <v>220.5</v>
      </c>
      <c r="G36" s="109" t="s">
        <v>14</v>
      </c>
      <c r="H36" s="69">
        <v>16.25</v>
      </c>
      <c r="I36" s="69">
        <f t="shared" si="7"/>
        <v>3583.125</v>
      </c>
      <c r="J36" s="69"/>
      <c r="K36" s="69">
        <f t="shared" si="8"/>
        <v>0</v>
      </c>
      <c r="L36" s="26">
        <f t="shared" si="9"/>
        <v>16.25</v>
      </c>
      <c r="M36" s="93">
        <f t="shared" si="10"/>
        <v>3583.125</v>
      </c>
      <c r="N36" s="94"/>
      <c r="O36" s="3"/>
      <c r="P36" s="3"/>
      <c r="S36" s="30"/>
    </row>
    <row r="37" spans="1:19" s="4" customFormat="1" ht="15.75" customHeight="1" x14ac:dyDescent="0.25">
      <c r="A37" s="67" t="s">
        <v>96</v>
      </c>
      <c r="B37" s="67" t="s">
        <v>96</v>
      </c>
      <c r="C37" s="108" t="s">
        <v>61</v>
      </c>
      <c r="D37" s="98">
        <v>51.28</v>
      </c>
      <c r="E37" s="25">
        <v>0.05</v>
      </c>
      <c r="F37" s="97">
        <f t="shared" si="2"/>
        <v>53.844000000000001</v>
      </c>
      <c r="G37" s="109" t="s">
        <v>14</v>
      </c>
      <c r="H37" s="69">
        <v>2.9</v>
      </c>
      <c r="I37" s="69">
        <f t="shared" si="7"/>
        <v>156.14760000000001</v>
      </c>
      <c r="J37" s="69"/>
      <c r="K37" s="69">
        <f t="shared" si="8"/>
        <v>0</v>
      </c>
      <c r="L37" s="26">
        <f t="shared" si="9"/>
        <v>2.9</v>
      </c>
      <c r="M37" s="93">
        <f t="shared" si="10"/>
        <v>156.14760000000001</v>
      </c>
      <c r="N37" s="94"/>
      <c r="O37" s="3"/>
      <c r="P37" s="3"/>
      <c r="S37" s="30"/>
    </row>
    <row r="38" spans="1:19" s="4" customFormat="1" ht="15.75" customHeight="1" x14ac:dyDescent="0.25">
      <c r="A38" s="67" t="s">
        <v>96</v>
      </c>
      <c r="B38" s="67" t="s">
        <v>96</v>
      </c>
      <c r="C38" s="108" t="s">
        <v>63</v>
      </c>
      <c r="D38" s="98">
        <v>1</v>
      </c>
      <c r="E38" s="25">
        <v>0</v>
      </c>
      <c r="F38" s="97">
        <f t="shared" si="2"/>
        <v>1</v>
      </c>
      <c r="G38" s="109" t="s">
        <v>13</v>
      </c>
      <c r="H38" s="69">
        <v>25</v>
      </c>
      <c r="I38" s="69">
        <f t="shared" si="7"/>
        <v>25</v>
      </c>
      <c r="J38" s="69"/>
      <c r="K38" s="69">
        <f t="shared" si="8"/>
        <v>0</v>
      </c>
      <c r="L38" s="26">
        <f t="shared" si="9"/>
        <v>25</v>
      </c>
      <c r="M38" s="93">
        <f t="shared" si="10"/>
        <v>25</v>
      </c>
      <c r="N38" s="94"/>
      <c r="O38" s="3"/>
      <c r="P38" s="3"/>
      <c r="S38" s="30"/>
    </row>
    <row r="39" spans="1:19" s="4" customFormat="1" ht="15.75" customHeight="1" x14ac:dyDescent="0.25">
      <c r="A39" s="67" t="s">
        <v>96</v>
      </c>
      <c r="B39" s="67" t="s">
        <v>96</v>
      </c>
      <c r="C39" s="108" t="s">
        <v>64</v>
      </c>
      <c r="D39" s="98">
        <v>108.22</v>
      </c>
      <c r="E39" s="25">
        <v>0.05</v>
      </c>
      <c r="F39" s="97">
        <f t="shared" si="2"/>
        <v>113.631</v>
      </c>
      <c r="G39" s="109" t="s">
        <v>14</v>
      </c>
      <c r="H39" s="69">
        <v>9.89</v>
      </c>
      <c r="I39" s="69">
        <f t="shared" si="7"/>
        <v>1123.81059</v>
      </c>
      <c r="J39" s="69"/>
      <c r="K39" s="69">
        <f t="shared" si="8"/>
        <v>0</v>
      </c>
      <c r="L39" s="26">
        <f t="shared" si="9"/>
        <v>9.89</v>
      </c>
      <c r="M39" s="93">
        <f t="shared" si="10"/>
        <v>1123.81059</v>
      </c>
      <c r="N39" s="94"/>
      <c r="O39" s="3"/>
      <c r="P39" s="3"/>
      <c r="S39" s="30"/>
    </row>
    <row r="40" spans="1:19" s="4" customFormat="1" ht="15.75" customHeight="1" x14ac:dyDescent="0.25">
      <c r="A40" s="67" t="s">
        <v>96</v>
      </c>
      <c r="B40" s="67" t="s">
        <v>96</v>
      </c>
      <c r="C40" s="108" t="s">
        <v>65</v>
      </c>
      <c r="D40" s="98">
        <v>107.9</v>
      </c>
      <c r="E40" s="25">
        <v>0.05</v>
      </c>
      <c r="F40" s="97">
        <f t="shared" si="2"/>
        <v>113.29500000000002</v>
      </c>
      <c r="G40" s="109" t="s">
        <v>14</v>
      </c>
      <c r="H40" s="69">
        <v>2</v>
      </c>
      <c r="I40" s="69">
        <f t="shared" si="7"/>
        <v>226.59000000000003</v>
      </c>
      <c r="J40" s="69"/>
      <c r="K40" s="69">
        <f t="shared" si="8"/>
        <v>0</v>
      </c>
      <c r="L40" s="26">
        <f t="shared" si="9"/>
        <v>2</v>
      </c>
      <c r="M40" s="93">
        <f t="shared" si="10"/>
        <v>226.59000000000003</v>
      </c>
      <c r="N40" s="94"/>
      <c r="O40" s="3"/>
      <c r="P40" s="3"/>
      <c r="S40" s="30"/>
    </row>
    <row r="41" spans="1:19" s="4" customFormat="1" ht="15.75" customHeight="1" x14ac:dyDescent="0.25">
      <c r="A41" s="67" t="s">
        <v>97</v>
      </c>
      <c r="B41" s="67" t="s">
        <v>97</v>
      </c>
      <c r="C41" s="108" t="s">
        <v>66</v>
      </c>
      <c r="D41" s="98">
        <v>581.45000000000005</v>
      </c>
      <c r="E41" s="25">
        <v>0.05</v>
      </c>
      <c r="F41" s="97">
        <f t="shared" si="2"/>
        <v>610.52250000000004</v>
      </c>
      <c r="G41" s="109" t="s">
        <v>14</v>
      </c>
      <c r="H41" s="69">
        <v>1.89</v>
      </c>
      <c r="I41" s="69">
        <f t="shared" si="7"/>
        <v>1153.8875250000001</v>
      </c>
      <c r="J41" s="69"/>
      <c r="K41" s="69">
        <f t="shared" si="8"/>
        <v>0</v>
      </c>
      <c r="L41" s="26">
        <f t="shared" si="9"/>
        <v>1.89</v>
      </c>
      <c r="M41" s="93">
        <f t="shared" si="10"/>
        <v>1153.8875250000001</v>
      </c>
      <c r="N41" s="94"/>
      <c r="O41" s="3"/>
      <c r="P41" s="3"/>
      <c r="S41" s="30"/>
    </row>
    <row r="42" spans="1:19" s="4" customFormat="1" ht="15.75" customHeight="1" x14ac:dyDescent="0.25">
      <c r="A42" s="67" t="s">
        <v>97</v>
      </c>
      <c r="B42" s="67" t="s">
        <v>97</v>
      </c>
      <c r="C42" s="108" t="s">
        <v>67</v>
      </c>
      <c r="D42" s="98">
        <v>154.96</v>
      </c>
      <c r="E42" s="25">
        <v>0.05</v>
      </c>
      <c r="F42" s="97">
        <f t="shared" si="2"/>
        <v>162.70800000000003</v>
      </c>
      <c r="G42" s="109" t="s">
        <v>14</v>
      </c>
      <c r="H42" s="69">
        <v>1.54</v>
      </c>
      <c r="I42" s="69">
        <f t="shared" si="7"/>
        <v>250.57032000000004</v>
      </c>
      <c r="J42" s="69"/>
      <c r="K42" s="69">
        <f t="shared" si="8"/>
        <v>0</v>
      </c>
      <c r="L42" s="26">
        <f t="shared" si="9"/>
        <v>1.54</v>
      </c>
      <c r="M42" s="93">
        <f t="shared" si="10"/>
        <v>250.57032000000004</v>
      </c>
      <c r="N42" s="94"/>
      <c r="O42" s="3"/>
      <c r="P42" s="3"/>
      <c r="S42" s="30"/>
    </row>
    <row r="43" spans="1:19" s="4" customFormat="1" ht="15.75" customHeight="1" x14ac:dyDescent="0.25">
      <c r="A43" s="67" t="s">
        <v>97</v>
      </c>
      <c r="B43" s="67" t="s">
        <v>97</v>
      </c>
      <c r="C43" s="108" t="s">
        <v>68</v>
      </c>
      <c r="D43" s="98">
        <v>516.36</v>
      </c>
      <c r="E43" s="25">
        <v>0.05</v>
      </c>
      <c r="F43" s="97">
        <f t="shared" si="2"/>
        <v>542.178</v>
      </c>
      <c r="G43" s="109" t="s">
        <v>14</v>
      </c>
      <c r="H43" s="69">
        <v>1.66</v>
      </c>
      <c r="I43" s="69">
        <f t="shared" si="7"/>
        <v>900.01547999999991</v>
      </c>
      <c r="J43" s="69"/>
      <c r="K43" s="69">
        <f t="shared" si="8"/>
        <v>0</v>
      </c>
      <c r="L43" s="26">
        <f t="shared" si="9"/>
        <v>1.66</v>
      </c>
      <c r="M43" s="93">
        <f t="shared" si="10"/>
        <v>900.01547999999991</v>
      </c>
      <c r="N43" s="94"/>
      <c r="O43" s="3"/>
      <c r="P43" s="3"/>
      <c r="S43" s="30"/>
    </row>
    <row r="44" spans="1:19" s="4" customFormat="1" ht="15.75" customHeight="1" x14ac:dyDescent="0.25">
      <c r="A44" s="67" t="s">
        <v>97</v>
      </c>
      <c r="B44" s="67" t="s">
        <v>97</v>
      </c>
      <c r="C44" s="108" t="s">
        <v>69</v>
      </c>
      <c r="D44" s="98">
        <v>1485.79</v>
      </c>
      <c r="E44" s="25">
        <v>0.05</v>
      </c>
      <c r="F44" s="97">
        <f t="shared" si="2"/>
        <v>1560.0795000000001</v>
      </c>
      <c r="G44" s="109" t="s">
        <v>23</v>
      </c>
      <c r="H44" s="69">
        <v>6.21</v>
      </c>
      <c r="I44" s="69">
        <f t="shared" si="7"/>
        <v>9688.0936949999996</v>
      </c>
      <c r="J44" s="69"/>
      <c r="K44" s="69">
        <f t="shared" si="8"/>
        <v>0</v>
      </c>
      <c r="L44" s="26">
        <f t="shared" si="9"/>
        <v>6.21</v>
      </c>
      <c r="M44" s="93">
        <f t="shared" si="10"/>
        <v>9688.0936949999996</v>
      </c>
      <c r="N44" s="94"/>
      <c r="O44" s="3"/>
      <c r="P44" s="3"/>
      <c r="S44" s="30"/>
    </row>
    <row r="45" spans="1:19" s="4" customFormat="1" ht="15.75" customHeight="1" x14ac:dyDescent="0.25">
      <c r="A45" s="67" t="s">
        <v>97</v>
      </c>
      <c r="B45" s="67" t="s">
        <v>97</v>
      </c>
      <c r="C45" s="108" t="s">
        <v>70</v>
      </c>
      <c r="D45" s="98">
        <v>1199.3</v>
      </c>
      <c r="E45" s="25">
        <v>0.05</v>
      </c>
      <c r="F45" s="97">
        <f t="shared" si="2"/>
        <v>1259.2650000000001</v>
      </c>
      <c r="G45" s="109" t="s">
        <v>23</v>
      </c>
      <c r="H45" s="69">
        <v>5.0999999999999996</v>
      </c>
      <c r="I45" s="69">
        <f t="shared" si="7"/>
        <v>6422.2515000000003</v>
      </c>
      <c r="J45" s="69"/>
      <c r="K45" s="69">
        <f t="shared" si="8"/>
        <v>0</v>
      </c>
      <c r="L45" s="26">
        <f t="shared" si="9"/>
        <v>5.0999999999999996</v>
      </c>
      <c r="M45" s="93">
        <f t="shared" si="10"/>
        <v>6422.2515000000003</v>
      </c>
      <c r="N45" s="94"/>
      <c r="O45" s="3"/>
      <c r="P45" s="3"/>
      <c r="S45" s="30"/>
    </row>
    <row r="46" spans="1:19" s="4" customFormat="1" ht="15.75" customHeight="1" x14ac:dyDescent="0.25">
      <c r="A46" s="67" t="s">
        <v>97</v>
      </c>
      <c r="B46" s="67" t="s">
        <v>97</v>
      </c>
      <c r="C46" s="108" t="s">
        <v>71</v>
      </c>
      <c r="D46" s="98">
        <f>3*128.64</f>
        <v>385.91999999999996</v>
      </c>
      <c r="E46" s="25">
        <v>0.05</v>
      </c>
      <c r="F46" s="97">
        <f t="shared" si="2"/>
        <v>405.21599999999995</v>
      </c>
      <c r="G46" s="109" t="s">
        <v>23</v>
      </c>
      <c r="H46" s="69">
        <v>4.18</v>
      </c>
      <c r="I46" s="69">
        <f t="shared" si="7"/>
        <v>1693.8028799999997</v>
      </c>
      <c r="J46" s="69"/>
      <c r="K46" s="69">
        <f t="shared" si="8"/>
        <v>0</v>
      </c>
      <c r="L46" s="26">
        <f t="shared" si="9"/>
        <v>4.18</v>
      </c>
      <c r="M46" s="93">
        <f t="shared" si="10"/>
        <v>1693.8028799999997</v>
      </c>
      <c r="N46" s="94"/>
      <c r="O46" s="3"/>
      <c r="P46" s="3"/>
      <c r="S46" s="30"/>
    </row>
    <row r="47" spans="1:19" s="4" customFormat="1" ht="15.75" customHeight="1" x14ac:dyDescent="0.25">
      <c r="A47" s="67" t="s">
        <v>97</v>
      </c>
      <c r="B47" s="67" t="s">
        <v>97</v>
      </c>
      <c r="C47" s="108" t="s">
        <v>72</v>
      </c>
      <c r="D47" s="98">
        <f>6.5*387.72</f>
        <v>2520.1800000000003</v>
      </c>
      <c r="E47" s="25">
        <v>0.05</v>
      </c>
      <c r="F47" s="97">
        <f t="shared" si="2"/>
        <v>2646.1890000000003</v>
      </c>
      <c r="G47" s="109" t="s">
        <v>23</v>
      </c>
      <c r="H47" s="69">
        <v>4.18</v>
      </c>
      <c r="I47" s="69">
        <f t="shared" si="7"/>
        <v>11061.070020000001</v>
      </c>
      <c r="J47" s="69"/>
      <c r="K47" s="69">
        <f t="shared" si="8"/>
        <v>0</v>
      </c>
      <c r="L47" s="26">
        <f t="shared" si="9"/>
        <v>4.18</v>
      </c>
      <c r="M47" s="93">
        <f t="shared" si="10"/>
        <v>11061.070020000001</v>
      </c>
      <c r="N47" s="94"/>
      <c r="O47" s="3"/>
      <c r="P47" s="3"/>
      <c r="S47" s="30"/>
    </row>
    <row r="48" spans="1:19" s="4" customFormat="1" ht="15.75" customHeight="1" x14ac:dyDescent="0.25">
      <c r="A48" s="67" t="s">
        <v>96</v>
      </c>
      <c r="B48" s="67" t="s">
        <v>98</v>
      </c>
      <c r="C48" s="108" t="s">
        <v>73</v>
      </c>
      <c r="D48" s="98">
        <v>26.66</v>
      </c>
      <c r="E48" s="25">
        <v>0.05</v>
      </c>
      <c r="F48" s="97">
        <f t="shared" si="2"/>
        <v>27.993000000000002</v>
      </c>
      <c r="G48" s="109" t="s">
        <v>14</v>
      </c>
      <c r="H48" s="69">
        <v>17.579999999999998</v>
      </c>
      <c r="I48" s="69">
        <f t="shared" si="7"/>
        <v>492.11694</v>
      </c>
      <c r="J48" s="69"/>
      <c r="K48" s="69">
        <f t="shared" si="8"/>
        <v>0</v>
      </c>
      <c r="L48" s="26">
        <f t="shared" si="9"/>
        <v>17.579999999999998</v>
      </c>
      <c r="M48" s="93">
        <f t="shared" si="10"/>
        <v>492.11694</v>
      </c>
      <c r="N48" s="94"/>
      <c r="O48" s="3"/>
      <c r="P48" s="3"/>
      <c r="S48" s="30"/>
    </row>
    <row r="49" spans="1:19" s="4" customFormat="1" ht="15.75" customHeight="1" x14ac:dyDescent="0.25">
      <c r="A49" s="67" t="s">
        <v>96</v>
      </c>
      <c r="B49" s="67" t="s">
        <v>98</v>
      </c>
      <c r="C49" s="108" t="s">
        <v>74</v>
      </c>
      <c r="D49" s="98">
        <v>4</v>
      </c>
      <c r="E49" s="25">
        <v>0</v>
      </c>
      <c r="F49" s="97">
        <f t="shared" si="2"/>
        <v>4</v>
      </c>
      <c r="G49" s="109" t="s">
        <v>13</v>
      </c>
      <c r="H49" s="69">
        <v>1.6</v>
      </c>
      <c r="I49" s="69">
        <f t="shared" si="7"/>
        <v>6.4</v>
      </c>
      <c r="J49" s="69"/>
      <c r="K49" s="69">
        <f t="shared" si="8"/>
        <v>0</v>
      </c>
      <c r="L49" s="26">
        <f t="shared" si="9"/>
        <v>1.6</v>
      </c>
      <c r="M49" s="93">
        <f t="shared" si="10"/>
        <v>6.4</v>
      </c>
      <c r="N49" s="94"/>
      <c r="O49" s="3"/>
      <c r="P49" s="3"/>
      <c r="S49" s="30"/>
    </row>
    <row r="50" spans="1:19" s="4" customFormat="1" ht="15.75" customHeight="1" x14ac:dyDescent="0.25">
      <c r="A50" s="67" t="s">
        <v>96</v>
      </c>
      <c r="B50" s="67" t="s">
        <v>98</v>
      </c>
      <c r="C50" s="108" t="s">
        <v>87</v>
      </c>
      <c r="D50" s="98">
        <v>16</v>
      </c>
      <c r="E50" s="25">
        <v>0.05</v>
      </c>
      <c r="F50" s="97">
        <f t="shared" si="2"/>
        <v>16.8</v>
      </c>
      <c r="G50" s="109" t="s">
        <v>14</v>
      </c>
      <c r="H50" s="69">
        <v>7.1</v>
      </c>
      <c r="I50" s="69">
        <f t="shared" si="7"/>
        <v>119.28</v>
      </c>
      <c r="J50" s="69"/>
      <c r="K50" s="69">
        <f t="shared" si="8"/>
        <v>0</v>
      </c>
      <c r="L50" s="26">
        <f t="shared" si="9"/>
        <v>7.1</v>
      </c>
      <c r="M50" s="93">
        <f t="shared" si="10"/>
        <v>119.28</v>
      </c>
      <c r="N50" s="94"/>
      <c r="O50" s="3"/>
      <c r="P50" s="3"/>
      <c r="S50" s="30"/>
    </row>
    <row r="51" spans="1:19" s="4" customFormat="1" ht="15.75" customHeight="1" x14ac:dyDescent="0.25">
      <c r="A51" s="67" t="s">
        <v>96</v>
      </c>
      <c r="B51" s="67" t="s">
        <v>98</v>
      </c>
      <c r="C51" s="108" t="s">
        <v>75</v>
      </c>
      <c r="D51" s="98">
        <v>3</v>
      </c>
      <c r="E51" s="25">
        <v>0</v>
      </c>
      <c r="F51" s="97">
        <f t="shared" si="2"/>
        <v>3</v>
      </c>
      <c r="G51" s="109" t="s">
        <v>13</v>
      </c>
      <c r="H51" s="69">
        <v>85.96</v>
      </c>
      <c r="I51" s="69">
        <f t="shared" si="7"/>
        <v>257.88</v>
      </c>
      <c r="J51" s="69"/>
      <c r="K51" s="69">
        <f t="shared" si="8"/>
        <v>0</v>
      </c>
      <c r="L51" s="26">
        <f t="shared" si="9"/>
        <v>85.96</v>
      </c>
      <c r="M51" s="93">
        <f t="shared" si="10"/>
        <v>257.88</v>
      </c>
      <c r="N51" s="94"/>
      <c r="O51" s="3"/>
      <c r="P51" s="3"/>
      <c r="S51" s="30"/>
    </row>
    <row r="52" spans="1:19" s="4" customFormat="1" ht="15.75" customHeight="1" x14ac:dyDescent="0.25">
      <c r="A52" s="67" t="s">
        <v>96</v>
      </c>
      <c r="B52" s="67" t="s">
        <v>98</v>
      </c>
      <c r="C52" s="108" t="s">
        <v>76</v>
      </c>
      <c r="D52" s="98">
        <v>142.85</v>
      </c>
      <c r="E52" s="25">
        <v>0.05</v>
      </c>
      <c r="F52" s="97">
        <f t="shared" si="2"/>
        <v>149.99250000000001</v>
      </c>
      <c r="G52" s="109" t="s">
        <v>14</v>
      </c>
      <c r="H52" s="69">
        <v>8.65</v>
      </c>
      <c r="I52" s="69">
        <f t="shared" si="7"/>
        <v>1297.4351250000002</v>
      </c>
      <c r="J52" s="69"/>
      <c r="K52" s="69">
        <f t="shared" si="8"/>
        <v>0</v>
      </c>
      <c r="L52" s="26">
        <f t="shared" si="9"/>
        <v>8.65</v>
      </c>
      <c r="M52" s="93">
        <f t="shared" si="10"/>
        <v>1297.4351250000002</v>
      </c>
      <c r="N52" s="94"/>
      <c r="O52" s="3"/>
      <c r="P52" s="3"/>
      <c r="S52" s="30"/>
    </row>
    <row r="53" spans="1:19" s="4" customFormat="1" ht="31.5" x14ac:dyDescent="0.25">
      <c r="A53" s="67" t="s">
        <v>96</v>
      </c>
      <c r="B53" s="67" t="s">
        <v>98</v>
      </c>
      <c r="C53" s="110" t="s">
        <v>102</v>
      </c>
      <c r="D53" s="98">
        <v>287.8</v>
      </c>
      <c r="E53" s="25">
        <v>0.05</v>
      </c>
      <c r="F53" s="97">
        <f t="shared" si="2"/>
        <v>302.19</v>
      </c>
      <c r="G53" s="109" t="s">
        <v>14</v>
      </c>
      <c r="H53" s="69">
        <v>3.45</v>
      </c>
      <c r="I53" s="69">
        <f t="shared" si="7"/>
        <v>1042.5554999999999</v>
      </c>
      <c r="J53" s="69"/>
      <c r="K53" s="69">
        <f t="shared" si="8"/>
        <v>0</v>
      </c>
      <c r="L53" s="26">
        <f t="shared" si="9"/>
        <v>3.45</v>
      </c>
      <c r="M53" s="93">
        <f t="shared" si="10"/>
        <v>1042.5554999999999</v>
      </c>
      <c r="N53" s="94"/>
      <c r="O53" s="3"/>
      <c r="P53" s="3"/>
      <c r="S53" s="30"/>
    </row>
    <row r="54" spans="1:19" s="4" customFormat="1" ht="15.75" customHeight="1" x14ac:dyDescent="0.25">
      <c r="A54" s="67" t="s">
        <v>96</v>
      </c>
      <c r="B54" s="67" t="s">
        <v>98</v>
      </c>
      <c r="C54" s="108" t="s">
        <v>77</v>
      </c>
      <c r="D54" s="98">
        <v>2</v>
      </c>
      <c r="E54" s="25">
        <v>0</v>
      </c>
      <c r="F54" s="97">
        <f t="shared" si="2"/>
        <v>2</v>
      </c>
      <c r="G54" s="109" t="s">
        <v>13</v>
      </c>
      <c r="H54" s="69">
        <v>21.1</v>
      </c>
      <c r="I54" s="69">
        <f t="shared" si="7"/>
        <v>42.2</v>
      </c>
      <c r="J54" s="69"/>
      <c r="K54" s="69">
        <f t="shared" si="8"/>
        <v>0</v>
      </c>
      <c r="L54" s="26">
        <f t="shared" si="9"/>
        <v>21.1</v>
      </c>
      <c r="M54" s="93">
        <f t="shared" si="10"/>
        <v>42.2</v>
      </c>
      <c r="N54" s="94"/>
      <c r="O54" s="3"/>
      <c r="P54" s="3"/>
      <c r="S54" s="30"/>
    </row>
    <row r="55" spans="1:19" s="4" customFormat="1" ht="15.75" customHeight="1" x14ac:dyDescent="0.25">
      <c r="A55" s="67" t="s">
        <v>96</v>
      </c>
      <c r="B55" s="67" t="s">
        <v>98</v>
      </c>
      <c r="C55" s="108" t="s">
        <v>78</v>
      </c>
      <c r="D55" s="98">
        <v>1</v>
      </c>
      <c r="E55" s="25">
        <v>0</v>
      </c>
      <c r="F55" s="97">
        <f t="shared" si="2"/>
        <v>1</v>
      </c>
      <c r="G55" s="109" t="s">
        <v>13</v>
      </c>
      <c r="H55" s="69">
        <v>5</v>
      </c>
      <c r="I55" s="69">
        <f t="shared" si="7"/>
        <v>5</v>
      </c>
      <c r="J55" s="69"/>
      <c r="K55" s="69">
        <f t="shared" si="8"/>
        <v>0</v>
      </c>
      <c r="L55" s="26">
        <f t="shared" si="9"/>
        <v>5</v>
      </c>
      <c r="M55" s="93">
        <f t="shared" si="10"/>
        <v>5</v>
      </c>
      <c r="N55" s="94"/>
      <c r="O55" s="3"/>
      <c r="P55" s="3"/>
      <c r="S55" s="30"/>
    </row>
    <row r="56" spans="1:19" s="4" customFormat="1" ht="15.75" customHeight="1" x14ac:dyDescent="0.2">
      <c r="A56" s="67"/>
      <c r="B56" s="67"/>
      <c r="C56" s="100"/>
      <c r="D56" s="98"/>
      <c r="E56" s="25"/>
      <c r="F56" s="97"/>
      <c r="G56" s="101"/>
      <c r="H56" s="69"/>
      <c r="I56" s="69"/>
      <c r="J56" s="69"/>
      <c r="K56" s="69"/>
      <c r="L56" s="26"/>
      <c r="M56" s="93"/>
      <c r="N56" s="94"/>
      <c r="O56" s="3"/>
      <c r="P56" s="3"/>
      <c r="S56" s="30"/>
    </row>
    <row r="57" spans="1:19" s="4" customFormat="1" ht="15.75" customHeight="1" x14ac:dyDescent="0.25">
      <c r="A57" s="67"/>
      <c r="B57" s="67"/>
      <c r="C57" s="86" t="s">
        <v>79</v>
      </c>
      <c r="D57" s="98"/>
      <c r="E57" s="25"/>
      <c r="F57" s="97"/>
      <c r="G57" s="101"/>
      <c r="H57" s="69"/>
      <c r="I57" s="69"/>
      <c r="J57" s="69"/>
      <c r="K57" s="69"/>
      <c r="L57" s="26"/>
      <c r="M57" s="93"/>
      <c r="N57" s="94"/>
      <c r="O57" s="3"/>
      <c r="P57" s="3"/>
      <c r="S57" s="30"/>
    </row>
    <row r="58" spans="1:19" s="4" customFormat="1" ht="15.75" customHeight="1" x14ac:dyDescent="0.25">
      <c r="A58" s="67" t="s">
        <v>96</v>
      </c>
      <c r="B58" s="67" t="s">
        <v>96</v>
      </c>
      <c r="C58" s="108" t="s">
        <v>55</v>
      </c>
      <c r="D58" s="98">
        <v>3</v>
      </c>
      <c r="E58" s="25">
        <v>0</v>
      </c>
      <c r="F58" s="97">
        <f t="shared" ref="F58:F62" si="11">D58*(1+E58)</f>
        <v>3</v>
      </c>
      <c r="G58" s="109" t="s">
        <v>13</v>
      </c>
      <c r="H58" s="69">
        <v>6.55</v>
      </c>
      <c r="I58" s="69">
        <f t="shared" ref="I58:I62" si="12">H58*F58</f>
        <v>19.649999999999999</v>
      </c>
      <c r="J58" s="69">
        <v>12.45</v>
      </c>
      <c r="K58" s="69">
        <f t="shared" ref="K58:K62" si="13">J58*F58</f>
        <v>37.349999999999994</v>
      </c>
      <c r="L58" s="26">
        <f t="shared" ref="L58:L62" si="14">H58+J58</f>
        <v>19</v>
      </c>
      <c r="M58" s="93">
        <f t="shared" ref="M58:M62" si="15">L58*F58</f>
        <v>57</v>
      </c>
      <c r="N58" s="94"/>
      <c r="O58" s="3"/>
      <c r="P58" s="3"/>
      <c r="S58" s="30"/>
    </row>
    <row r="59" spans="1:19" s="4" customFormat="1" ht="15.75" customHeight="1" x14ac:dyDescent="0.25">
      <c r="A59" s="67" t="s">
        <v>96</v>
      </c>
      <c r="B59" s="67" t="s">
        <v>96</v>
      </c>
      <c r="C59" s="108" t="s">
        <v>57</v>
      </c>
      <c r="D59" s="98">
        <v>1</v>
      </c>
      <c r="E59" s="25">
        <v>0</v>
      </c>
      <c r="F59" s="97">
        <f t="shared" si="11"/>
        <v>1</v>
      </c>
      <c r="G59" s="109" t="s">
        <v>13</v>
      </c>
      <c r="H59" s="69">
        <v>31.4</v>
      </c>
      <c r="I59" s="69">
        <f t="shared" si="12"/>
        <v>31.4</v>
      </c>
      <c r="J59" s="69">
        <v>130</v>
      </c>
      <c r="K59" s="69">
        <f t="shared" si="13"/>
        <v>130</v>
      </c>
      <c r="L59" s="26">
        <f t="shared" si="14"/>
        <v>161.4</v>
      </c>
      <c r="M59" s="93">
        <f t="shared" si="15"/>
        <v>161.4</v>
      </c>
      <c r="N59" s="94"/>
      <c r="O59" s="3"/>
      <c r="P59" s="3"/>
      <c r="S59" s="30"/>
    </row>
    <row r="60" spans="1:19" s="4" customFormat="1" ht="15.75" customHeight="1" x14ac:dyDescent="0.25">
      <c r="A60" s="67" t="s">
        <v>96</v>
      </c>
      <c r="B60" s="67" t="s">
        <v>96</v>
      </c>
      <c r="C60" s="108" t="s">
        <v>58</v>
      </c>
      <c r="D60" s="98">
        <v>1</v>
      </c>
      <c r="E60" s="25">
        <v>0</v>
      </c>
      <c r="F60" s="97">
        <f t="shared" si="11"/>
        <v>1</v>
      </c>
      <c r="G60" s="109" t="s">
        <v>13</v>
      </c>
      <c r="H60" s="69">
        <v>8.1</v>
      </c>
      <c r="I60" s="69">
        <f t="shared" si="12"/>
        <v>8.1</v>
      </c>
      <c r="J60" s="69">
        <v>20.059999999999999</v>
      </c>
      <c r="K60" s="69">
        <f t="shared" si="13"/>
        <v>20.059999999999999</v>
      </c>
      <c r="L60" s="26">
        <f t="shared" si="14"/>
        <v>28.159999999999997</v>
      </c>
      <c r="M60" s="93">
        <f t="shared" si="15"/>
        <v>28.159999999999997</v>
      </c>
      <c r="N60" s="94"/>
      <c r="O60" s="3"/>
      <c r="P60" s="3"/>
      <c r="S60" s="30"/>
    </row>
    <row r="61" spans="1:19" s="4" customFormat="1" ht="15.75" customHeight="1" x14ac:dyDescent="0.25">
      <c r="A61" s="67" t="s">
        <v>96</v>
      </c>
      <c r="B61" s="67" t="s">
        <v>96</v>
      </c>
      <c r="C61" s="108" t="s">
        <v>59</v>
      </c>
      <c r="D61" s="98">
        <v>1</v>
      </c>
      <c r="E61" s="25">
        <v>0</v>
      </c>
      <c r="F61" s="97">
        <f t="shared" si="11"/>
        <v>1</v>
      </c>
      <c r="G61" s="109" t="s">
        <v>13</v>
      </c>
      <c r="H61" s="69">
        <v>15</v>
      </c>
      <c r="I61" s="69">
        <f t="shared" si="12"/>
        <v>15</v>
      </c>
      <c r="J61" s="69"/>
      <c r="K61" s="69">
        <f t="shared" si="13"/>
        <v>0</v>
      </c>
      <c r="L61" s="26">
        <f t="shared" si="14"/>
        <v>15</v>
      </c>
      <c r="M61" s="93">
        <f t="shared" si="15"/>
        <v>15</v>
      </c>
      <c r="N61" s="94"/>
      <c r="O61" s="3"/>
      <c r="P61" s="3"/>
      <c r="S61" s="30"/>
    </row>
    <row r="62" spans="1:19" s="4" customFormat="1" ht="15.75" customHeight="1" x14ac:dyDescent="0.25">
      <c r="A62" s="67" t="s">
        <v>96</v>
      </c>
      <c r="B62" s="67" t="s">
        <v>96</v>
      </c>
      <c r="C62" s="108" t="s">
        <v>62</v>
      </c>
      <c r="D62" s="98">
        <v>1</v>
      </c>
      <c r="E62" s="25">
        <v>0</v>
      </c>
      <c r="F62" s="97">
        <f t="shared" si="11"/>
        <v>1</v>
      </c>
      <c r="G62" s="109" t="s">
        <v>13</v>
      </c>
      <c r="H62" s="69">
        <v>3.12</v>
      </c>
      <c r="I62" s="69">
        <f t="shared" si="12"/>
        <v>3.12</v>
      </c>
      <c r="J62" s="69">
        <v>7.08</v>
      </c>
      <c r="K62" s="69">
        <f t="shared" si="13"/>
        <v>7.08</v>
      </c>
      <c r="L62" s="26">
        <f t="shared" si="14"/>
        <v>10.199999999999999</v>
      </c>
      <c r="M62" s="93">
        <f t="shared" si="15"/>
        <v>10.199999999999999</v>
      </c>
      <c r="N62" s="94"/>
      <c r="O62" s="3"/>
      <c r="P62" s="3"/>
      <c r="S62" s="30"/>
    </row>
    <row r="63" spans="1:19" s="4" customFormat="1" x14ac:dyDescent="0.25">
      <c r="A63" s="67"/>
      <c r="B63" s="67"/>
      <c r="C63" s="76"/>
      <c r="D63" s="95"/>
      <c r="E63" s="25"/>
      <c r="F63" s="68"/>
      <c r="G63" s="78"/>
      <c r="H63" s="69"/>
      <c r="I63" s="56"/>
      <c r="J63" s="56"/>
      <c r="K63" s="56"/>
      <c r="L63" s="62"/>
      <c r="M63" s="57"/>
      <c r="N63" s="22"/>
      <c r="O63" s="3"/>
      <c r="P63" s="3"/>
      <c r="S63" s="30"/>
    </row>
    <row r="64" spans="1:19" s="4" customFormat="1" x14ac:dyDescent="0.2">
      <c r="A64" s="47"/>
      <c r="B64" s="47"/>
      <c r="C64" s="47" t="s">
        <v>88</v>
      </c>
      <c r="D64" s="82"/>
      <c r="E64" s="19"/>
      <c r="F64" s="19"/>
      <c r="G64" s="19"/>
      <c r="H64" s="19"/>
      <c r="I64" s="19"/>
      <c r="J64" s="19"/>
      <c r="K64" s="19"/>
      <c r="L64" s="61"/>
      <c r="M64" s="19"/>
      <c r="N64" s="20">
        <f>SUM(M65:M68)</f>
        <v>61269.886428683334</v>
      </c>
      <c r="O64" s="3" t="s">
        <v>16</v>
      </c>
      <c r="P64" s="3"/>
      <c r="S64" s="30"/>
    </row>
    <row r="65" spans="1:19" s="4" customFormat="1" ht="15.75" customHeight="1" x14ac:dyDescent="0.2">
      <c r="A65" s="53"/>
      <c r="B65" s="53"/>
      <c r="C65" s="53"/>
      <c r="D65" s="54"/>
      <c r="E65" s="55"/>
      <c r="F65" s="24"/>
      <c r="G65" s="56"/>
      <c r="H65" s="69"/>
      <c r="I65" s="56"/>
      <c r="J65" s="56"/>
      <c r="K65" s="56"/>
      <c r="L65" s="62"/>
      <c r="M65" s="57"/>
      <c r="N65" s="22"/>
      <c r="O65" s="3"/>
      <c r="P65" s="3"/>
      <c r="S65" s="30"/>
    </row>
    <row r="66" spans="1:19" s="4" customFormat="1" ht="15.75" customHeight="1" x14ac:dyDescent="0.25">
      <c r="A66" s="53"/>
      <c r="B66" s="53"/>
      <c r="C66" s="86" t="s">
        <v>93</v>
      </c>
      <c r="D66" s="54"/>
      <c r="E66" s="55"/>
      <c r="F66" s="24"/>
      <c r="G66" s="56"/>
      <c r="H66" s="69"/>
      <c r="I66" s="56"/>
      <c r="J66" s="56"/>
      <c r="K66" s="56"/>
      <c r="L66" s="62"/>
      <c r="M66" s="57"/>
      <c r="N66" s="22"/>
      <c r="O66" s="3"/>
      <c r="P66" s="3"/>
      <c r="S66" s="30"/>
    </row>
    <row r="67" spans="1:19" s="4" customFormat="1" ht="15.75" customHeight="1" x14ac:dyDescent="0.25">
      <c r="A67" s="67" t="s">
        <v>94</v>
      </c>
      <c r="B67" s="67" t="s">
        <v>94</v>
      </c>
      <c r="C67" s="108" t="s">
        <v>91</v>
      </c>
      <c r="D67" s="98">
        <f>327.57*134.99/27</f>
        <v>1637.7286777777776</v>
      </c>
      <c r="E67" s="25">
        <v>0.05</v>
      </c>
      <c r="F67" s="97">
        <f t="shared" ref="F67" si="16">D67*(1+E67)</f>
        <v>1719.6151116666665</v>
      </c>
      <c r="G67" s="109" t="s">
        <v>92</v>
      </c>
      <c r="H67" s="69">
        <v>35.630000000000003</v>
      </c>
      <c r="I67" s="69">
        <f t="shared" ref="I67" si="17">H67*F67</f>
        <v>61269.886428683334</v>
      </c>
      <c r="J67" s="69">
        <v>0</v>
      </c>
      <c r="K67" s="69">
        <f t="shared" ref="K67" si="18">J67*F67</f>
        <v>0</v>
      </c>
      <c r="L67" s="26">
        <f t="shared" ref="L67" si="19">H67+J67</f>
        <v>35.630000000000003</v>
      </c>
      <c r="M67" s="93">
        <f t="shared" ref="M67" si="20">L67*F67</f>
        <v>61269.886428683334</v>
      </c>
      <c r="N67" s="94"/>
      <c r="O67" s="3"/>
      <c r="P67" s="3"/>
      <c r="S67" s="30"/>
    </row>
    <row r="68" spans="1:19" s="4" customFormat="1" ht="15.75" customHeight="1" x14ac:dyDescent="0.25">
      <c r="A68" s="67"/>
      <c r="B68" s="67"/>
      <c r="C68" s="87"/>
      <c r="D68" s="95"/>
      <c r="E68" s="25"/>
      <c r="F68" s="68"/>
      <c r="G68" s="78"/>
      <c r="H68" s="69"/>
      <c r="I68" s="69"/>
      <c r="J68" s="69"/>
      <c r="K68" s="69"/>
      <c r="L68" s="26"/>
      <c r="M68" s="93"/>
      <c r="N68" s="102"/>
      <c r="O68" s="3"/>
      <c r="P68" s="3"/>
      <c r="S68" s="30"/>
    </row>
    <row r="69" spans="1:19" s="4" customFormat="1" x14ac:dyDescent="0.2">
      <c r="A69" s="47"/>
      <c r="B69" s="47"/>
      <c r="C69" s="47" t="s">
        <v>89</v>
      </c>
      <c r="D69" s="82"/>
      <c r="E69" s="19"/>
      <c r="F69" s="19"/>
      <c r="G69" s="19"/>
      <c r="H69" s="19"/>
      <c r="I69" s="19"/>
      <c r="J69" s="19"/>
      <c r="K69" s="19"/>
      <c r="L69" s="61"/>
      <c r="M69" s="19"/>
      <c r="N69" s="20">
        <f>SUM(M70:M73)</f>
        <v>1480.5</v>
      </c>
      <c r="O69" s="3" t="s">
        <v>16</v>
      </c>
      <c r="P69" s="3"/>
      <c r="S69" s="30"/>
    </row>
    <row r="70" spans="1:19" s="4" customFormat="1" ht="15.75" customHeight="1" x14ac:dyDescent="0.2">
      <c r="A70" s="53"/>
      <c r="B70" s="53"/>
      <c r="C70" s="53"/>
      <c r="D70" s="54"/>
      <c r="E70" s="55"/>
      <c r="F70" s="24"/>
      <c r="G70" s="56"/>
      <c r="H70" s="69"/>
      <c r="I70" s="56"/>
      <c r="J70" s="56"/>
      <c r="K70" s="56"/>
      <c r="L70" s="62"/>
      <c r="M70" s="57"/>
      <c r="N70" s="22"/>
      <c r="O70" s="3"/>
      <c r="P70" s="3"/>
      <c r="S70" s="30"/>
    </row>
    <row r="71" spans="1:19" s="4" customFormat="1" ht="15.75" customHeight="1" x14ac:dyDescent="0.25">
      <c r="A71" s="67"/>
      <c r="B71" s="67"/>
      <c r="C71" s="86" t="s">
        <v>90</v>
      </c>
      <c r="D71" s="88"/>
      <c r="E71" s="88"/>
      <c r="F71" s="88"/>
      <c r="G71" s="89"/>
      <c r="H71" s="69"/>
      <c r="I71" s="69"/>
      <c r="J71" s="69"/>
      <c r="K71" s="69"/>
      <c r="L71" s="26"/>
      <c r="M71" s="70"/>
      <c r="N71" s="71"/>
      <c r="O71" s="3"/>
      <c r="P71" s="3"/>
      <c r="S71" s="30"/>
    </row>
    <row r="72" spans="1:19" s="4" customFormat="1" ht="47.25" x14ac:dyDescent="0.25">
      <c r="A72" s="67" t="s">
        <v>95</v>
      </c>
      <c r="B72" s="67" t="s">
        <v>95</v>
      </c>
      <c r="C72" s="110" t="s">
        <v>103</v>
      </c>
      <c r="D72" s="98">
        <v>100</v>
      </c>
      <c r="E72" s="25">
        <v>0.05</v>
      </c>
      <c r="F72" s="97">
        <f>D72*(1+E72)</f>
        <v>105</v>
      </c>
      <c r="G72" s="109" t="s">
        <v>14</v>
      </c>
      <c r="H72" s="69">
        <v>14.1</v>
      </c>
      <c r="I72" s="69">
        <f>H72*F72</f>
        <v>1480.5</v>
      </c>
      <c r="J72" s="69"/>
      <c r="K72" s="69">
        <f>J72*F72</f>
        <v>0</v>
      </c>
      <c r="L72" s="26">
        <f>H72+J72</f>
        <v>14.1</v>
      </c>
      <c r="M72" s="93">
        <f>L72*F72</f>
        <v>1480.5</v>
      </c>
      <c r="N72" s="94"/>
      <c r="O72" s="3"/>
      <c r="P72" s="3"/>
      <c r="S72" s="30"/>
    </row>
    <row r="73" spans="1:19" s="4" customFormat="1" x14ac:dyDescent="0.25">
      <c r="A73" s="67"/>
      <c r="B73" s="67"/>
      <c r="C73" s="76"/>
      <c r="D73" s="77"/>
      <c r="E73" s="25"/>
      <c r="F73" s="68"/>
      <c r="G73" s="78"/>
      <c r="H73" s="69"/>
      <c r="I73" s="56"/>
      <c r="J73" s="56"/>
      <c r="K73" s="56"/>
      <c r="L73" s="62"/>
      <c r="M73" s="57"/>
      <c r="N73" s="22"/>
      <c r="O73" s="3"/>
      <c r="P73" s="3"/>
      <c r="S73" s="30"/>
    </row>
    <row r="74" spans="1:19" ht="16.5" thickBot="1" x14ac:dyDescent="0.25">
      <c r="A74" s="36"/>
      <c r="B74" s="36"/>
      <c r="C74" s="36"/>
      <c r="D74" s="84"/>
      <c r="E74" s="37"/>
      <c r="F74" s="37"/>
      <c r="G74" s="38"/>
      <c r="H74" s="38"/>
      <c r="I74" s="38"/>
      <c r="J74" s="38"/>
      <c r="K74" s="38"/>
      <c r="L74" s="63"/>
      <c r="M74" s="39">
        <f>SUM(M11:M73)</f>
        <v>116074.29852868334</v>
      </c>
      <c r="N74" s="39">
        <f>SUM(N11:N73)</f>
        <v>116074.29852868334</v>
      </c>
    </row>
    <row r="75" spans="1:19" ht="17.25" thickTop="1" thickBot="1" x14ac:dyDescent="0.25">
      <c r="A75" s="36" t="s">
        <v>39</v>
      </c>
      <c r="B75" s="36"/>
      <c r="C75" s="36"/>
      <c r="D75" s="84"/>
      <c r="E75" s="37"/>
      <c r="F75" s="37"/>
      <c r="G75" s="38"/>
      <c r="H75" s="38"/>
      <c r="I75" s="38"/>
      <c r="J75" s="38"/>
      <c r="K75" s="38"/>
      <c r="L75" s="96">
        <v>0.1</v>
      </c>
      <c r="M75" s="40">
        <f>M74*L75</f>
        <v>11607.429852868336</v>
      </c>
      <c r="N75" s="41">
        <f>N74*L75</f>
        <v>11607.429852868336</v>
      </c>
    </row>
    <row r="76" spans="1:19" ht="17.25" thickTop="1" thickBot="1" x14ac:dyDescent="0.25">
      <c r="A76" s="36" t="s">
        <v>40</v>
      </c>
      <c r="B76" s="36"/>
      <c r="C76" s="36"/>
      <c r="D76" s="84"/>
      <c r="E76" s="37"/>
      <c r="F76" s="37"/>
      <c r="G76" s="38"/>
      <c r="H76" s="38"/>
      <c r="I76" s="38"/>
      <c r="J76" s="38"/>
      <c r="K76" s="38"/>
      <c r="L76" s="66">
        <v>0.2</v>
      </c>
      <c r="M76" s="40">
        <f>M74*L76</f>
        <v>23214.859705736671</v>
      </c>
      <c r="N76" s="41">
        <f>N74*L76</f>
        <v>23214.859705736671</v>
      </c>
    </row>
    <row r="77" spans="1:19" ht="17.25" thickTop="1" thickBot="1" x14ac:dyDescent="0.25">
      <c r="A77" s="36" t="s">
        <v>54</v>
      </c>
      <c r="B77" s="36"/>
      <c r="C77" s="36"/>
      <c r="D77" s="84"/>
      <c r="E77" s="37"/>
      <c r="F77" s="37"/>
      <c r="G77" s="38"/>
      <c r="H77" s="38"/>
      <c r="I77" s="38"/>
      <c r="J77" s="38"/>
      <c r="K77" s="38"/>
      <c r="L77" s="107">
        <v>0.05</v>
      </c>
      <c r="M77" s="40">
        <f>M74*L77</f>
        <v>5803.7149264341679</v>
      </c>
      <c r="N77" s="41">
        <f>N74*L77</f>
        <v>5803.7149264341679</v>
      </c>
    </row>
    <row r="78" spans="1:19" ht="16.5" thickTop="1" x14ac:dyDescent="0.2">
      <c r="A78" s="42"/>
      <c r="B78" s="42"/>
      <c r="C78" s="42"/>
      <c r="D78" s="85"/>
      <c r="E78" s="43"/>
      <c r="F78" s="43"/>
      <c r="G78" s="44"/>
      <c r="H78" s="44"/>
      <c r="I78" s="44"/>
      <c r="J78" s="44"/>
      <c r="K78" s="44"/>
      <c r="L78" s="64"/>
      <c r="M78" s="45">
        <f>SUM(M74:M77)</f>
        <v>156700.30301372253</v>
      </c>
      <c r="N78" s="46">
        <f>SUM(N74:N77)</f>
        <v>156700.30301372253</v>
      </c>
    </row>
  </sheetData>
  <sortState xmlns:xlrd2="http://schemas.microsoft.com/office/spreadsheetml/2017/richdata2" ref="A105:H108">
    <sortCondition ref="A105"/>
  </sortState>
  <printOptions horizontalCentered="1"/>
  <pageMargins left="0.43307086614173201" right="0.43307086614173201" top="0.39370078740157499" bottom="0.39370078740157499" header="0.196850393700787" footer="0.196850393700787"/>
  <pageSetup paperSize="9" scale="36" fitToHeight="0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F43F-7EF1-4AB8-AD75-C0B2B89ED1C0}">
  <sheetPr>
    <pageSetUpPr fitToPage="1"/>
  </sheetPr>
  <dimension ref="A1:W27"/>
  <sheetViews>
    <sheetView view="pageBreakPreview" zoomScale="70" zoomScaleNormal="80" zoomScaleSheetLayoutView="70" workbookViewId="0">
      <pane ySplit="1" topLeftCell="A2" activePane="bottomLeft" state="frozen"/>
      <selection pane="bottomLeft" activeCell="N11" sqref="N11"/>
    </sheetView>
  </sheetViews>
  <sheetFormatPr defaultColWidth="9.6640625" defaultRowHeight="15.75" x14ac:dyDescent="0.2"/>
  <cols>
    <col min="1" max="1" width="16.21875" style="2" customWidth="1"/>
    <col min="2" max="2" width="13.44140625" style="2" customWidth="1"/>
    <col min="3" max="3" width="50" style="2" customWidth="1"/>
    <col min="4" max="4" width="10.88671875" style="79" customWidth="1"/>
    <col min="5" max="5" width="11.5546875" style="11" customWidth="1"/>
    <col min="6" max="6" width="9.6640625" style="11" bestFit="1" customWidth="1"/>
    <col min="7" max="7" width="6.44140625" style="10" bestFit="1" customWidth="1"/>
    <col min="8" max="8" width="17.88671875" style="10" bestFit="1" customWidth="1"/>
    <col min="9" max="9" width="10.109375" style="10" customWidth="1"/>
    <col min="10" max="10" width="18.109375" style="10" bestFit="1" customWidth="1"/>
    <col min="11" max="11" width="11.6640625" style="10" customWidth="1"/>
    <col min="12" max="12" width="12.88671875" style="65" customWidth="1"/>
    <col min="13" max="13" width="16.21875" style="12" customWidth="1"/>
    <col min="14" max="14" width="14.88671875" style="23" customWidth="1"/>
    <col min="15" max="16" width="9.6640625" style="1"/>
    <col min="17" max="17" width="10.33203125" style="1" bestFit="1" customWidth="1"/>
    <col min="18" max="18" width="9.6640625" style="1"/>
    <col min="19" max="19" width="9.6640625" style="28"/>
    <col min="20" max="16384" width="9.6640625" style="1"/>
  </cols>
  <sheetData>
    <row r="1" spans="1:23" s="6" customFormat="1" ht="30.6" customHeight="1" x14ac:dyDescent="0.2">
      <c r="A1" s="31" t="s">
        <v>24</v>
      </c>
      <c r="B1" s="31" t="s">
        <v>25</v>
      </c>
      <c r="C1" s="72" t="s">
        <v>1</v>
      </c>
      <c r="D1" s="31" t="s">
        <v>3</v>
      </c>
      <c r="E1" s="9" t="s">
        <v>10</v>
      </c>
      <c r="F1" s="9" t="s">
        <v>9</v>
      </c>
      <c r="G1" s="8" t="s">
        <v>0</v>
      </c>
      <c r="H1" s="8" t="s">
        <v>19</v>
      </c>
      <c r="I1" s="8" t="s">
        <v>20</v>
      </c>
      <c r="J1" s="8" t="s">
        <v>21</v>
      </c>
      <c r="K1" s="8" t="s">
        <v>22</v>
      </c>
      <c r="L1" s="60" t="s">
        <v>12</v>
      </c>
      <c r="M1" s="9" t="s">
        <v>11</v>
      </c>
      <c r="N1" s="8" t="s">
        <v>2</v>
      </c>
      <c r="O1" s="5"/>
      <c r="P1" s="5"/>
      <c r="Q1" s="5"/>
      <c r="R1" s="5"/>
      <c r="S1" s="29"/>
      <c r="T1" s="5"/>
      <c r="U1" s="5"/>
      <c r="V1" s="5"/>
      <c r="W1" s="5"/>
    </row>
    <row r="2" spans="1:23" ht="20.25" x14ac:dyDescent="0.3">
      <c r="C2" s="80" t="s">
        <v>26</v>
      </c>
      <c r="D2" s="75">
        <v>45008</v>
      </c>
      <c r="E2" s="75"/>
      <c r="F2" s="10"/>
      <c r="G2" s="12"/>
      <c r="H2" s="12"/>
      <c r="I2" s="12"/>
      <c r="J2" s="12"/>
      <c r="L2" s="58"/>
      <c r="N2" s="27"/>
    </row>
    <row r="3" spans="1:23" ht="21.75" thickBot="1" x14ac:dyDescent="0.35">
      <c r="A3" s="91" t="s">
        <v>30</v>
      </c>
      <c r="B3" s="92"/>
      <c r="C3" s="80" t="s">
        <v>27</v>
      </c>
      <c r="D3" s="73" t="s">
        <v>52</v>
      </c>
      <c r="E3" s="73"/>
      <c r="F3" s="10"/>
      <c r="G3" s="12"/>
      <c r="H3" s="12"/>
      <c r="I3" s="12"/>
      <c r="J3" s="12"/>
      <c r="L3" s="58"/>
      <c r="M3" s="32" t="s">
        <v>4</v>
      </c>
      <c r="N3" s="33" t="s">
        <v>5</v>
      </c>
    </row>
    <row r="4" spans="1:23" ht="21" x14ac:dyDescent="0.3">
      <c r="A4" s="91" t="s">
        <v>31</v>
      </c>
      <c r="B4" s="92"/>
      <c r="C4" s="80" t="s">
        <v>28</v>
      </c>
      <c r="D4" s="74" t="s">
        <v>53</v>
      </c>
      <c r="E4" s="74"/>
      <c r="F4" s="10"/>
      <c r="G4" s="12"/>
      <c r="H4" s="12"/>
      <c r="I4" s="12"/>
      <c r="J4" s="12"/>
      <c r="L4" s="58"/>
      <c r="M4" s="34" t="s">
        <v>6</v>
      </c>
      <c r="N4" s="35">
        <f>N24</f>
        <v>8272.421620000001</v>
      </c>
    </row>
    <row r="5" spans="1:23" ht="21" x14ac:dyDescent="0.3">
      <c r="C5" s="80"/>
      <c r="D5" s="74"/>
      <c r="E5" s="74"/>
      <c r="F5" s="10"/>
      <c r="G5" s="12"/>
      <c r="H5" s="12"/>
      <c r="I5" s="12"/>
      <c r="J5" s="12"/>
      <c r="L5" s="58"/>
      <c r="M5" s="34" t="s">
        <v>7</v>
      </c>
      <c r="N5" s="35">
        <f>SUM(N25:N26)</f>
        <v>2440.3643779000004</v>
      </c>
    </row>
    <row r="6" spans="1:23" ht="21" x14ac:dyDescent="0.2">
      <c r="L6" s="59"/>
      <c r="M6" s="34" t="s">
        <v>8</v>
      </c>
      <c r="N6" s="35">
        <f>SUM(N4:N5)</f>
        <v>10712.785997900002</v>
      </c>
    </row>
    <row r="7" spans="1:23" ht="16.5" customHeight="1" x14ac:dyDescent="0.2">
      <c r="L7" s="58"/>
      <c r="N7" s="27"/>
    </row>
    <row r="8" spans="1:23" s="6" customFormat="1" ht="30.6" customHeight="1" x14ac:dyDescent="0.2">
      <c r="A8" s="31" t="s">
        <v>24</v>
      </c>
      <c r="B8" s="31" t="s">
        <v>25</v>
      </c>
      <c r="C8" s="72" t="s">
        <v>1</v>
      </c>
      <c r="D8" s="31" t="s">
        <v>3</v>
      </c>
      <c r="E8" s="9" t="s">
        <v>10</v>
      </c>
      <c r="F8" s="9" t="s">
        <v>9</v>
      </c>
      <c r="G8" s="8" t="s">
        <v>0</v>
      </c>
      <c r="H8" s="8" t="s">
        <v>19</v>
      </c>
      <c r="I8" s="8" t="s">
        <v>20</v>
      </c>
      <c r="J8" s="8" t="s">
        <v>21</v>
      </c>
      <c r="K8" s="8" t="s">
        <v>22</v>
      </c>
      <c r="L8" s="60" t="s">
        <v>12</v>
      </c>
      <c r="M8" s="9" t="s">
        <v>11</v>
      </c>
      <c r="N8" s="8" t="s">
        <v>2</v>
      </c>
      <c r="O8" s="5"/>
      <c r="P8" s="5"/>
      <c r="Q8" s="5"/>
      <c r="R8" s="5"/>
      <c r="S8" s="29"/>
      <c r="T8" s="5"/>
      <c r="U8" s="5"/>
      <c r="V8" s="5"/>
      <c r="W8" s="5"/>
    </row>
    <row r="9" spans="1:23" s="4" customFormat="1" x14ac:dyDescent="0.2">
      <c r="A9" s="7"/>
      <c r="B9" s="7"/>
      <c r="C9" s="7"/>
      <c r="D9" s="81"/>
      <c r="E9" s="13"/>
      <c r="F9" s="14"/>
      <c r="G9" s="15"/>
      <c r="H9" s="15"/>
      <c r="I9" s="15"/>
      <c r="J9" s="15"/>
      <c r="K9" s="15"/>
      <c r="L9" s="16"/>
      <c r="M9" s="17"/>
      <c r="N9" s="18"/>
      <c r="O9" s="3"/>
      <c r="P9" s="3"/>
      <c r="S9" s="30"/>
    </row>
    <row r="10" spans="1:23" s="4" customFormat="1" x14ac:dyDescent="0.2">
      <c r="A10" s="47"/>
      <c r="B10" s="47"/>
      <c r="C10" s="47" t="s">
        <v>29</v>
      </c>
      <c r="D10" s="82"/>
      <c r="E10" s="19"/>
      <c r="F10" s="19"/>
      <c r="G10" s="19"/>
      <c r="H10" s="19"/>
      <c r="I10" s="19"/>
      <c r="J10" s="19"/>
      <c r="K10" s="19"/>
      <c r="L10" s="61"/>
      <c r="M10" s="19"/>
      <c r="N10" s="20">
        <f>SUM(M11:M15)</f>
        <v>7186.9816200000014</v>
      </c>
      <c r="O10" s="3" t="s">
        <v>16</v>
      </c>
      <c r="P10" s="3"/>
      <c r="S10" s="30"/>
    </row>
    <row r="11" spans="1:23" s="4" customFormat="1" ht="15.75" customHeight="1" x14ac:dyDescent="0.2">
      <c r="A11" s="53"/>
      <c r="B11" s="53"/>
      <c r="C11" s="53"/>
      <c r="D11" s="54"/>
      <c r="E11" s="55"/>
      <c r="F11" s="24"/>
      <c r="G11" s="56"/>
      <c r="H11" s="69"/>
      <c r="I11" s="56"/>
      <c r="J11" s="56"/>
      <c r="K11" s="56"/>
      <c r="L11" s="62"/>
      <c r="M11" s="57"/>
      <c r="N11" s="22"/>
      <c r="O11" s="3"/>
      <c r="P11" s="3"/>
      <c r="S11" s="30"/>
    </row>
    <row r="12" spans="1:23" s="4" customFormat="1" ht="15.75" customHeight="1" x14ac:dyDescent="0.25">
      <c r="A12" s="67"/>
      <c r="B12" s="67"/>
      <c r="C12" s="86" t="s">
        <v>38</v>
      </c>
      <c r="D12" s="98"/>
      <c r="E12" s="25"/>
      <c r="F12" s="97"/>
      <c r="G12" s="99"/>
      <c r="H12" s="69"/>
      <c r="I12" s="69"/>
      <c r="J12" s="69"/>
      <c r="K12" s="69"/>
      <c r="L12" s="26"/>
      <c r="M12" s="93"/>
      <c r="N12" s="94"/>
      <c r="O12" s="3"/>
      <c r="P12" s="3"/>
      <c r="S12" s="30"/>
    </row>
    <row r="13" spans="1:23" s="4" customFormat="1" x14ac:dyDescent="0.2">
      <c r="A13" s="67"/>
      <c r="B13" s="67"/>
      <c r="C13" s="103" t="s">
        <v>50</v>
      </c>
      <c r="D13" s="104">
        <v>166.11</v>
      </c>
      <c r="E13" s="25">
        <v>0.05</v>
      </c>
      <c r="F13" s="97">
        <f t="shared" ref="F13:F14" si="0">D13*(1+E13)</f>
        <v>174.41550000000001</v>
      </c>
      <c r="G13" s="105" t="s">
        <v>23</v>
      </c>
      <c r="H13" s="69">
        <v>2.41</v>
      </c>
      <c r="I13" s="69">
        <f t="shared" ref="I13:I14" si="1">H13*F13</f>
        <v>420.34135500000002</v>
      </c>
      <c r="J13" s="69">
        <v>3.87</v>
      </c>
      <c r="K13" s="69">
        <f t="shared" ref="K13:K14" si="2">J13*F13</f>
        <v>674.98798500000009</v>
      </c>
      <c r="L13" s="26">
        <f t="shared" ref="L13:L14" si="3">H13+J13</f>
        <v>6.28</v>
      </c>
      <c r="M13" s="93">
        <f t="shared" ref="M13:M14" si="4">L13*F13</f>
        <v>1095.32934</v>
      </c>
      <c r="N13" s="94"/>
      <c r="O13" s="3"/>
      <c r="P13" s="3"/>
      <c r="S13" s="30"/>
    </row>
    <row r="14" spans="1:23" s="4" customFormat="1" x14ac:dyDescent="0.2">
      <c r="A14" s="67"/>
      <c r="B14" s="67"/>
      <c r="C14" s="103" t="s">
        <v>51</v>
      </c>
      <c r="D14" s="104">
        <v>1162.6400000000001</v>
      </c>
      <c r="E14" s="25">
        <v>0.05</v>
      </c>
      <c r="F14" s="97">
        <f t="shared" si="0"/>
        <v>1220.7720000000002</v>
      </c>
      <c r="G14" s="105" t="s">
        <v>23</v>
      </c>
      <c r="H14" s="69">
        <v>2.1</v>
      </c>
      <c r="I14" s="69">
        <f t="shared" si="1"/>
        <v>2563.6212000000005</v>
      </c>
      <c r="J14" s="69">
        <v>2.89</v>
      </c>
      <c r="K14" s="69">
        <f t="shared" si="2"/>
        <v>3528.0310800000007</v>
      </c>
      <c r="L14" s="26">
        <f t="shared" si="3"/>
        <v>4.99</v>
      </c>
      <c r="M14" s="93">
        <f t="shared" si="4"/>
        <v>6091.6522800000012</v>
      </c>
      <c r="N14" s="94"/>
      <c r="O14" s="3"/>
      <c r="P14" s="3"/>
      <c r="S14" s="30"/>
    </row>
    <row r="15" spans="1:23" s="4" customFormat="1" x14ac:dyDescent="0.2">
      <c r="A15" s="67"/>
      <c r="B15" s="67"/>
      <c r="C15" s="106"/>
      <c r="D15" s="98"/>
      <c r="E15" s="25"/>
      <c r="F15" s="97"/>
      <c r="G15" s="105"/>
      <c r="H15" s="69"/>
      <c r="I15" s="69"/>
      <c r="J15" s="69"/>
      <c r="K15" s="69"/>
      <c r="L15" s="26"/>
      <c r="M15" s="93"/>
      <c r="N15" s="102"/>
      <c r="O15" s="3"/>
      <c r="P15" s="3"/>
      <c r="S15" s="30"/>
    </row>
    <row r="16" spans="1:23" s="4" customFormat="1" x14ac:dyDescent="0.2">
      <c r="A16" s="47"/>
      <c r="B16" s="47"/>
      <c r="C16" s="47" t="s">
        <v>44</v>
      </c>
      <c r="D16" s="82"/>
      <c r="E16" s="19"/>
      <c r="F16" s="19"/>
      <c r="G16" s="19"/>
      <c r="H16" s="19"/>
      <c r="I16" s="19"/>
      <c r="J16" s="19"/>
      <c r="K16" s="19"/>
      <c r="L16" s="61"/>
      <c r="M16" s="19"/>
      <c r="N16" s="20">
        <f>SUM(M17:M22)</f>
        <v>1085.44</v>
      </c>
      <c r="O16" s="3" t="s">
        <v>16</v>
      </c>
      <c r="P16" s="3"/>
      <c r="S16" s="30"/>
    </row>
    <row r="17" spans="1:19" s="4" customFormat="1" ht="15.75" customHeight="1" x14ac:dyDescent="0.2">
      <c r="A17" s="53"/>
      <c r="B17" s="53"/>
      <c r="C17" s="53"/>
      <c r="D17" s="54"/>
      <c r="E17" s="55"/>
      <c r="F17" s="24"/>
      <c r="G17" s="56"/>
      <c r="H17" s="69"/>
      <c r="I17" s="56"/>
      <c r="J17" s="56"/>
      <c r="K17" s="56"/>
      <c r="L17" s="62"/>
      <c r="M17" s="57"/>
      <c r="N17" s="22"/>
      <c r="O17" s="3"/>
      <c r="P17" s="3"/>
      <c r="S17" s="30"/>
    </row>
    <row r="18" spans="1:19" s="4" customFormat="1" x14ac:dyDescent="0.25">
      <c r="A18" s="67"/>
      <c r="B18" s="67"/>
      <c r="C18" s="86" t="s">
        <v>49</v>
      </c>
      <c r="D18" s="104"/>
      <c r="E18" s="25"/>
      <c r="F18" s="68"/>
      <c r="G18" s="105"/>
      <c r="H18" s="69"/>
      <c r="I18" s="69"/>
      <c r="J18" s="69"/>
      <c r="K18" s="69"/>
      <c r="L18" s="26"/>
      <c r="M18" s="93"/>
      <c r="N18" s="94"/>
      <c r="O18" s="3"/>
      <c r="P18" s="3"/>
      <c r="S18" s="30"/>
    </row>
    <row r="19" spans="1:19" s="4" customFormat="1" x14ac:dyDescent="0.2">
      <c r="A19" s="67"/>
      <c r="B19" s="67"/>
      <c r="C19" s="103" t="s">
        <v>45</v>
      </c>
      <c r="D19" s="104">
        <v>1</v>
      </c>
      <c r="E19" s="25">
        <v>0</v>
      </c>
      <c r="F19" s="68">
        <f t="shared" ref="F19:F22" si="5">D19*(1+E19)</f>
        <v>1</v>
      </c>
      <c r="G19" s="105" t="s">
        <v>13</v>
      </c>
      <c r="H19" s="69">
        <v>85.1</v>
      </c>
      <c r="I19" s="69">
        <f t="shared" ref="I19:I22" si="6">H19*F19</f>
        <v>85.1</v>
      </c>
      <c r="J19" s="69">
        <v>175</v>
      </c>
      <c r="K19" s="69">
        <f t="shared" ref="K19:K22" si="7">J19*F19</f>
        <v>175</v>
      </c>
      <c r="L19" s="26">
        <f t="shared" ref="L19:L22" si="8">H19+J19</f>
        <v>260.10000000000002</v>
      </c>
      <c r="M19" s="93">
        <f t="shared" ref="M19:M22" si="9">L19*F19</f>
        <v>260.10000000000002</v>
      </c>
      <c r="N19" s="94"/>
      <c r="O19" s="3"/>
      <c r="P19" s="3"/>
      <c r="S19" s="30"/>
    </row>
    <row r="20" spans="1:19" s="4" customFormat="1" x14ac:dyDescent="0.2">
      <c r="A20" s="67"/>
      <c r="B20" s="67"/>
      <c r="C20" s="103" t="s">
        <v>46</v>
      </c>
      <c r="D20" s="104">
        <v>1</v>
      </c>
      <c r="E20" s="25">
        <v>0</v>
      </c>
      <c r="F20" s="68">
        <f t="shared" si="5"/>
        <v>1</v>
      </c>
      <c r="G20" s="105" t="s">
        <v>13</v>
      </c>
      <c r="H20" s="69">
        <v>76.56</v>
      </c>
      <c r="I20" s="69">
        <f t="shared" si="6"/>
        <v>76.56</v>
      </c>
      <c r="J20" s="69">
        <v>112.99</v>
      </c>
      <c r="K20" s="69">
        <f t="shared" si="7"/>
        <v>112.99</v>
      </c>
      <c r="L20" s="26">
        <f t="shared" si="8"/>
        <v>189.55</v>
      </c>
      <c r="M20" s="93">
        <f t="shared" si="9"/>
        <v>189.55</v>
      </c>
      <c r="N20" s="94"/>
      <c r="O20" s="3"/>
      <c r="P20" s="3"/>
      <c r="S20" s="30"/>
    </row>
    <row r="21" spans="1:19" s="4" customFormat="1" x14ac:dyDescent="0.2">
      <c r="A21" s="67"/>
      <c r="B21" s="67"/>
      <c r="C21" s="103" t="s">
        <v>47</v>
      </c>
      <c r="D21" s="104">
        <v>1</v>
      </c>
      <c r="E21" s="25">
        <v>0</v>
      </c>
      <c r="F21" s="68">
        <f t="shared" si="5"/>
        <v>1</v>
      </c>
      <c r="G21" s="105" t="s">
        <v>13</v>
      </c>
      <c r="H21" s="69">
        <v>35.1</v>
      </c>
      <c r="I21" s="69">
        <f t="shared" si="6"/>
        <v>35.1</v>
      </c>
      <c r="J21" s="69">
        <v>51.75</v>
      </c>
      <c r="K21" s="69">
        <f t="shared" si="7"/>
        <v>51.75</v>
      </c>
      <c r="L21" s="26">
        <f t="shared" si="8"/>
        <v>86.85</v>
      </c>
      <c r="M21" s="93">
        <f t="shared" si="9"/>
        <v>86.85</v>
      </c>
      <c r="N21" s="94"/>
      <c r="O21" s="3"/>
      <c r="P21" s="3"/>
      <c r="S21" s="30"/>
    </row>
    <row r="22" spans="1:19" s="4" customFormat="1" x14ac:dyDescent="0.2">
      <c r="A22" s="67"/>
      <c r="B22" s="67"/>
      <c r="C22" s="103" t="s">
        <v>48</v>
      </c>
      <c r="D22" s="104">
        <v>3</v>
      </c>
      <c r="E22" s="25">
        <v>0</v>
      </c>
      <c r="F22" s="68">
        <f t="shared" si="5"/>
        <v>3</v>
      </c>
      <c r="G22" s="105" t="s">
        <v>13</v>
      </c>
      <c r="H22" s="69">
        <v>74.12</v>
      </c>
      <c r="I22" s="69">
        <f t="shared" si="6"/>
        <v>222.36</v>
      </c>
      <c r="J22" s="69">
        <v>108.86</v>
      </c>
      <c r="K22" s="69">
        <f t="shared" si="7"/>
        <v>326.58</v>
      </c>
      <c r="L22" s="26">
        <f t="shared" si="8"/>
        <v>182.98000000000002</v>
      </c>
      <c r="M22" s="93">
        <f t="shared" si="9"/>
        <v>548.94000000000005</v>
      </c>
      <c r="N22" s="94"/>
      <c r="O22" s="3"/>
      <c r="P22" s="3"/>
      <c r="S22" s="30"/>
    </row>
    <row r="23" spans="1:19" s="4" customFormat="1" x14ac:dyDescent="0.25">
      <c r="A23" s="67"/>
      <c r="B23" s="67"/>
      <c r="C23" s="76"/>
      <c r="D23" s="77"/>
      <c r="E23" s="25"/>
      <c r="F23" s="68"/>
      <c r="G23" s="78"/>
      <c r="H23" s="69"/>
      <c r="I23" s="56"/>
      <c r="J23" s="56"/>
      <c r="K23" s="56"/>
      <c r="L23" s="62"/>
      <c r="M23" s="57"/>
      <c r="N23" s="22"/>
      <c r="O23" s="3"/>
      <c r="P23" s="3"/>
      <c r="S23" s="30"/>
    </row>
    <row r="24" spans="1:19" ht="16.5" thickBot="1" x14ac:dyDescent="0.25">
      <c r="A24" s="36"/>
      <c r="B24" s="36"/>
      <c r="C24" s="36"/>
      <c r="D24" s="84"/>
      <c r="E24" s="37"/>
      <c r="F24" s="37"/>
      <c r="G24" s="38"/>
      <c r="H24" s="38"/>
      <c r="I24" s="38"/>
      <c r="J24" s="38"/>
      <c r="K24" s="38"/>
      <c r="L24" s="63"/>
      <c r="M24" s="39">
        <f>SUM(M10:M23)</f>
        <v>8272.4216200000028</v>
      </c>
      <c r="N24" s="39">
        <f>SUM(N10:N23)</f>
        <v>8272.421620000001</v>
      </c>
    </row>
    <row r="25" spans="1:19" ht="17.25" thickTop="1" thickBot="1" x14ac:dyDescent="0.25">
      <c r="A25" s="36" t="s">
        <v>39</v>
      </c>
      <c r="B25" s="36"/>
      <c r="C25" s="36"/>
      <c r="D25" s="84"/>
      <c r="E25" s="37"/>
      <c r="F25" s="37"/>
      <c r="G25" s="38"/>
      <c r="H25" s="38"/>
      <c r="I25" s="38"/>
      <c r="J25" s="38"/>
      <c r="K25" s="38"/>
      <c r="L25" s="96">
        <v>9.5000000000000001E-2</v>
      </c>
      <c r="M25" s="40">
        <f>M24*L25</f>
        <v>785.88005390000023</v>
      </c>
      <c r="N25" s="41">
        <f>N24*L25</f>
        <v>785.88005390000012</v>
      </c>
    </row>
    <row r="26" spans="1:19" ht="17.25" thickTop="1" thickBot="1" x14ac:dyDescent="0.25">
      <c r="A26" s="36" t="s">
        <v>40</v>
      </c>
      <c r="B26" s="36"/>
      <c r="C26" s="36"/>
      <c r="D26" s="84"/>
      <c r="E26" s="37"/>
      <c r="F26" s="37"/>
      <c r="G26" s="38"/>
      <c r="H26" s="38"/>
      <c r="I26" s="38"/>
      <c r="J26" s="38"/>
      <c r="K26" s="38"/>
      <c r="L26" s="66">
        <v>0.2</v>
      </c>
      <c r="M26" s="40">
        <f>M24*L26</f>
        <v>1654.4843240000007</v>
      </c>
      <c r="N26" s="41">
        <f>N24*L26</f>
        <v>1654.4843240000002</v>
      </c>
    </row>
    <row r="27" spans="1:19" ht="16.5" thickTop="1" x14ac:dyDescent="0.2">
      <c r="A27" s="42"/>
      <c r="B27" s="42"/>
      <c r="C27" s="42"/>
      <c r="D27" s="85"/>
      <c r="E27" s="43"/>
      <c r="F27" s="43"/>
      <c r="G27" s="44"/>
      <c r="H27" s="44"/>
      <c r="I27" s="44"/>
      <c r="J27" s="44"/>
      <c r="K27" s="44"/>
      <c r="L27" s="64"/>
      <c r="M27" s="45">
        <f>SUM(M24:M26)</f>
        <v>10712.785997900004</v>
      </c>
      <c r="N27" s="46">
        <f>SUM(N24:N26)</f>
        <v>10712.785997900002</v>
      </c>
    </row>
  </sheetData>
  <printOptions horizontalCentered="1"/>
  <pageMargins left="0.43307086614173201" right="0.43307086614173201" top="0.39370078740157499" bottom="0.39370078740157499" header="0.196850393700787" footer="0.196850393700787"/>
  <pageSetup paperSize="9" scale="36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Estimate</vt:lpstr>
      <vt:lpstr>Alternate</vt:lpstr>
      <vt:lpstr>Alternate!Print_Area</vt:lpstr>
      <vt:lpstr>Estimate!Print_Area</vt:lpstr>
      <vt:lpstr>Alternate!Print_Titles</vt:lpstr>
      <vt:lpstr>Estimate!Print_Titles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2023-04-12T18:45:11Z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