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F9AFF644-9F23-4EA1-AF14-6B84799B9E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timate" sheetId="11" r:id="rId1"/>
  </sheets>
  <definedNames>
    <definedName name="_xlnm._FilterDatabase" localSheetId="0" hidden="1">Estimate!$H$1:$H$73</definedName>
    <definedName name="_xlnm.Print_Area" localSheetId="0">Estimate!$A$1:$O$73</definedName>
    <definedName name="_xlnm.Print_Titles" localSheetId="0">Estimate!$8:$8</definedName>
  </definedNames>
  <calcPr calcId="181029"/>
</workbook>
</file>

<file path=xl/calcChain.xml><?xml version="1.0" encoding="utf-8"?>
<calcChain xmlns="http://schemas.openxmlformats.org/spreadsheetml/2006/main">
  <c r="M68" i="11" l="1"/>
  <c r="I68" i="11"/>
  <c r="K68" i="11" s="1"/>
  <c r="J68" i="11"/>
  <c r="F68" i="11"/>
  <c r="D66" i="11"/>
  <c r="D65" i="11"/>
  <c r="D63" i="11"/>
  <c r="D62" i="11"/>
  <c r="J51" i="11"/>
  <c r="J52" i="11"/>
  <c r="J53" i="11"/>
  <c r="J54" i="11"/>
  <c r="J55" i="11"/>
  <c r="J56" i="11"/>
  <c r="J57" i="11"/>
  <c r="J58" i="11"/>
  <c r="J50" i="11"/>
  <c r="F58" i="11"/>
  <c r="M58" i="11" s="1"/>
  <c r="F57" i="11"/>
  <c r="I57" i="11" s="1"/>
  <c r="F56" i="11"/>
  <c r="I56" i="11" s="1"/>
  <c r="F55" i="11"/>
  <c r="I55" i="11" s="1"/>
  <c r="F54" i="11"/>
  <c r="M54" i="11" s="1"/>
  <c r="F53" i="11"/>
  <c r="M53" i="11" s="1"/>
  <c r="F52" i="11"/>
  <c r="M52" i="11" s="1"/>
  <c r="F51" i="11"/>
  <c r="I51" i="11" s="1"/>
  <c r="F50" i="11"/>
  <c r="I50" i="11" s="1"/>
  <c r="J38" i="11"/>
  <c r="D34" i="11"/>
  <c r="J33" i="11"/>
  <c r="J31" i="11"/>
  <c r="J29" i="11"/>
  <c r="N68" i="11" l="1"/>
  <c r="I53" i="11"/>
  <c r="I58" i="11"/>
  <c r="M55" i="11"/>
  <c r="K58" i="11"/>
  <c r="N58" i="11" s="1"/>
  <c r="K56" i="11"/>
  <c r="M56" i="11"/>
  <c r="I52" i="11"/>
  <c r="K52" i="11" s="1"/>
  <c r="N52" i="11" s="1"/>
  <c r="M50" i="11"/>
  <c r="M57" i="11"/>
  <c r="K55" i="11"/>
  <c r="I54" i="11"/>
  <c r="K54" i="11" s="1"/>
  <c r="N54" i="11" s="1"/>
  <c r="M51" i="11"/>
  <c r="K57" i="11"/>
  <c r="K51" i="11"/>
  <c r="K53" i="11"/>
  <c r="N53" i="11" s="1"/>
  <c r="K50" i="11"/>
  <c r="N50" i="11" s="1"/>
  <c r="N55" i="11" l="1"/>
  <c r="N56" i="11"/>
  <c r="N51" i="11"/>
  <c r="N57" i="11"/>
  <c r="J26" i="11" l="1"/>
  <c r="J27" i="11"/>
  <c r="J28" i="11"/>
  <c r="J30" i="11"/>
  <c r="J32" i="11"/>
  <c r="J34" i="11"/>
  <c r="J35" i="11"/>
  <c r="J36" i="11"/>
  <c r="J37" i="11"/>
  <c r="J39" i="11"/>
  <c r="J67" i="11"/>
  <c r="J25" i="11"/>
  <c r="F67" i="11"/>
  <c r="M67" i="11" s="1"/>
  <c r="F39" i="11"/>
  <c r="M39" i="11" s="1"/>
  <c r="F38" i="11"/>
  <c r="I38" i="11" s="1"/>
  <c r="K38" i="11" s="1"/>
  <c r="F37" i="11"/>
  <c r="M37" i="11" s="1"/>
  <c r="F36" i="11"/>
  <c r="M36" i="11" s="1"/>
  <c r="F35" i="11"/>
  <c r="I35" i="11" s="1"/>
  <c r="F34" i="11"/>
  <c r="M34" i="11" s="1"/>
  <c r="F33" i="11"/>
  <c r="I33" i="11" s="1"/>
  <c r="K33" i="11" s="1"/>
  <c r="F32" i="11"/>
  <c r="M32" i="11" s="1"/>
  <c r="F31" i="11"/>
  <c r="I31" i="11" s="1"/>
  <c r="K31" i="11" s="1"/>
  <c r="F30" i="11"/>
  <c r="M30" i="11" s="1"/>
  <c r="F29" i="11"/>
  <c r="I29" i="11" s="1"/>
  <c r="K29" i="11" s="1"/>
  <c r="F28" i="11"/>
  <c r="M28" i="11" s="1"/>
  <c r="F27" i="11"/>
  <c r="I27" i="11" s="1"/>
  <c r="K27" i="11" s="1"/>
  <c r="F26" i="11"/>
  <c r="I26" i="11" s="1"/>
  <c r="F25" i="11"/>
  <c r="M25" i="11" s="1"/>
  <c r="J43" i="11"/>
  <c r="J44" i="11"/>
  <c r="J45" i="11"/>
  <c r="J46" i="11"/>
  <c r="J47" i="11"/>
  <c r="J42" i="11"/>
  <c r="F47" i="11"/>
  <c r="I47" i="11" s="1"/>
  <c r="F46" i="11"/>
  <c r="I46" i="11" s="1"/>
  <c r="F45" i="11"/>
  <c r="M45" i="11" s="1"/>
  <c r="F44" i="11"/>
  <c r="M44" i="11" s="1"/>
  <c r="F43" i="11"/>
  <c r="I43" i="11" s="1"/>
  <c r="F42" i="11"/>
  <c r="I42" i="11" s="1"/>
  <c r="F62" i="11"/>
  <c r="J66" i="11"/>
  <c r="J65" i="11"/>
  <c r="I28" i="11" l="1"/>
  <c r="I37" i="11"/>
  <c r="K43" i="11"/>
  <c r="K47" i="11"/>
  <c r="M33" i="11"/>
  <c r="N33" i="11" s="1"/>
  <c r="M29" i="11"/>
  <c r="N29" i="11" s="1"/>
  <c r="I32" i="11"/>
  <c r="K32" i="11" s="1"/>
  <c r="N32" i="11" s="1"/>
  <c r="K35" i="11"/>
  <c r="I36" i="11"/>
  <c r="K36" i="11" s="1"/>
  <c r="N36" i="11" s="1"/>
  <c r="I30" i="11"/>
  <c r="K30" i="11" s="1"/>
  <c r="N30" i="11" s="1"/>
  <c r="M26" i="11"/>
  <c r="I67" i="11"/>
  <c r="K67" i="11" s="1"/>
  <c r="N67" i="11" s="1"/>
  <c r="I39" i="11"/>
  <c r="K39" i="11" s="1"/>
  <c r="N39" i="11" s="1"/>
  <c r="K37" i="11"/>
  <c r="N37" i="11" s="1"/>
  <c r="M35" i="11"/>
  <c r="M31" i="11"/>
  <c r="N31" i="11" s="1"/>
  <c r="M27" i="11"/>
  <c r="N27" i="11" s="1"/>
  <c r="M38" i="11"/>
  <c r="N38" i="11" s="1"/>
  <c r="I34" i="11"/>
  <c r="K34" i="11" s="1"/>
  <c r="N34" i="11" s="1"/>
  <c r="K28" i="11"/>
  <c r="N28" i="11" s="1"/>
  <c r="I25" i="11"/>
  <c r="K25" i="11" s="1"/>
  <c r="N25" i="11" s="1"/>
  <c r="K26" i="11"/>
  <c r="I45" i="11"/>
  <c r="K45" i="11" s="1"/>
  <c r="N45" i="11" s="1"/>
  <c r="I44" i="11"/>
  <c r="K44" i="11" s="1"/>
  <c r="N44" i="11" s="1"/>
  <c r="M42" i="11"/>
  <c r="M46" i="11"/>
  <c r="M47" i="11"/>
  <c r="K46" i="11"/>
  <c r="M43" i="11"/>
  <c r="N43" i="11" s="1"/>
  <c r="K42" i="11"/>
  <c r="N35" i="11" l="1"/>
  <c r="N42" i="11"/>
  <c r="N47" i="11"/>
  <c r="N26" i="11"/>
  <c r="N46" i="11"/>
  <c r="F66" i="11"/>
  <c r="I66" i="11" s="1"/>
  <c r="K66" i="11" s="1"/>
  <c r="F65" i="11"/>
  <c r="I65" i="11" s="1"/>
  <c r="K65" i="11" s="1"/>
  <c r="F63" i="11"/>
  <c r="I63" i="11" s="1"/>
  <c r="I62" i="11"/>
  <c r="K16" i="11"/>
  <c r="K17" i="11"/>
  <c r="K18" i="11"/>
  <c r="J63" i="11"/>
  <c r="J62" i="11"/>
  <c r="M62" i="11" l="1"/>
  <c r="M63" i="11"/>
  <c r="M65" i="11"/>
  <c r="K62" i="11"/>
  <c r="M66" i="11"/>
  <c r="K63" i="11"/>
  <c r="N62" i="11" l="1"/>
  <c r="N66" i="11"/>
  <c r="N65" i="11"/>
  <c r="N63" i="11"/>
  <c r="O22" i="11" l="1"/>
  <c r="F18" i="11"/>
  <c r="M18" i="11" s="1"/>
  <c r="N18" i="11" s="1"/>
  <c r="F17" i="11"/>
  <c r="M17" i="11" s="1"/>
  <c r="N17" i="11" s="1"/>
  <c r="F16" i="11"/>
  <c r="M16" i="11" s="1"/>
  <c r="N16" i="11" s="1"/>
  <c r="F15" i="11"/>
  <c r="F14" i="11"/>
  <c r="F13" i="11"/>
  <c r="F12" i="11"/>
  <c r="M12" i="11" l="1"/>
  <c r="I12" i="11"/>
  <c r="K12" i="11" s="1"/>
  <c r="I14" i="11"/>
  <c r="K14" i="11" s="1"/>
  <c r="M14" i="11"/>
  <c r="M15" i="11"/>
  <c r="I15" i="11"/>
  <c r="K15" i="11" s="1"/>
  <c r="M13" i="11"/>
  <c r="I13" i="11"/>
  <c r="K13" i="11" s="1"/>
  <c r="N13" i="11" l="1"/>
  <c r="N14" i="11"/>
  <c r="N15" i="11"/>
  <c r="N12" i="11"/>
  <c r="N70" i="11" l="1"/>
  <c r="N71" i="11" s="1"/>
  <c r="O71" i="11" s="1"/>
  <c r="O10" i="11"/>
  <c r="O70" i="11" s="1"/>
  <c r="N72" i="11" l="1"/>
  <c r="O72" i="11" s="1"/>
  <c r="O73" i="11" s="1"/>
  <c r="N73" i="11" l="1"/>
  <c r="O4" i="11" s="1"/>
  <c r="O5" i="11"/>
  <c r="O6" i="11" l="1"/>
</calcChain>
</file>

<file path=xl/sharedStrings.xml><?xml version="1.0" encoding="utf-8"?>
<sst xmlns="http://schemas.openxmlformats.org/spreadsheetml/2006/main" count="191" uniqueCount="84">
  <si>
    <t>UNIT</t>
  </si>
  <si>
    <t>DESCRIPTION</t>
  </si>
  <si>
    <t>TRADE COST</t>
  </si>
  <si>
    <t>QTY.</t>
  </si>
  <si>
    <t>Summary</t>
  </si>
  <si>
    <t>Amount</t>
  </si>
  <si>
    <t>Subtotal</t>
  </si>
  <si>
    <t>Profit/Overhead</t>
  </si>
  <si>
    <t>Total</t>
  </si>
  <si>
    <t>QTY WITH
WASTAGE</t>
  </si>
  <si>
    <t>WASTAGE</t>
  </si>
  <si>
    <t>TOTAL ITEM COST</t>
  </si>
  <si>
    <t>EA</t>
  </si>
  <si>
    <t>LF</t>
  </si>
  <si>
    <t>GENERAL REQUIREMENTS</t>
  </si>
  <si>
    <t xml:space="preserve"> </t>
  </si>
  <si>
    <t>LS</t>
  </si>
  <si>
    <t>UNIT MAT COST</t>
  </si>
  <si>
    <t>TOTAL MAT COST</t>
  </si>
  <si>
    <t>SF</t>
  </si>
  <si>
    <t>REF. SHEET</t>
  </si>
  <si>
    <t>DETAIL</t>
  </si>
  <si>
    <t>Date:</t>
  </si>
  <si>
    <t>Project:</t>
  </si>
  <si>
    <t>Project Location:</t>
  </si>
  <si>
    <t>Covered Area (SF)</t>
  </si>
  <si>
    <t>Div-26 Electrical</t>
  </si>
  <si>
    <t>Supervision</t>
  </si>
  <si>
    <t>Permits</t>
  </si>
  <si>
    <t>Mobilization Costs</t>
  </si>
  <si>
    <t>Project Overheads</t>
  </si>
  <si>
    <t>Bonds</t>
  </si>
  <si>
    <t>Temporary Control &amp; Facilities</t>
  </si>
  <si>
    <t>Power Items</t>
  </si>
  <si>
    <t>UNIT LABOR HOURS</t>
  </si>
  <si>
    <t>TOTAL LABOR HOURS</t>
  </si>
  <si>
    <t>PER HOUR LABOR RATE</t>
  </si>
  <si>
    <t>TOTAL LABOR COST</t>
  </si>
  <si>
    <t>Wiring &amp; Conduits</t>
  </si>
  <si>
    <t>Conduits for Lightning Items</t>
  </si>
  <si>
    <t>Wiring for Lightning Items</t>
  </si>
  <si>
    <t>Conduits for Power Items</t>
  </si>
  <si>
    <t>Wiring for Power Items</t>
  </si>
  <si>
    <t>Per Hour Labor Rate</t>
  </si>
  <si>
    <t>Lighting</t>
  </si>
  <si>
    <r>
      <t>Final Cleanup</t>
    </r>
    <r>
      <rPr>
        <sz val="12"/>
        <color rgb="FFFF0000"/>
        <rFont val="Calibri"/>
        <family val="2"/>
      </rPr>
      <t xml:space="preserve"> </t>
    </r>
  </si>
  <si>
    <t>15 Watt Track Mounted LED
-Manuf. : Bruck 
-Model : 350440-13LM-27K-90-20-120-ELV-BK-ECOBK</t>
  </si>
  <si>
    <t>15 Watt Track Mounted LED 
-Manuf. : Bruck 
-Model : 350440-13LM-30K-90-38-120-ELV-SNOOTBK-ECOBK</t>
  </si>
  <si>
    <t>36 Watt Recessed LED 
-Manuf. : ILP 
-Model : PAN24-36WLED-U-35</t>
  </si>
  <si>
    <t>36 Watt Recessed LED 
Manuf. : ILP 
Model : PAN24-36WLED-U-35 W/ Factory Installed 12W LED Battery Backup</t>
  </si>
  <si>
    <t>12 Watt Recessed LED 
-Manuf. : Alphabet 
-Model : NU-RA-SW-13LM-30K-90-D50-UNV-DIM10-NC-WH-WH</t>
  </si>
  <si>
    <t>12 Watt Recessed LED 
-Manuf. : Alphabet 
-Model : NU-RA-SW-13LM-30K-90-D50-UNV-DIM10-NC-WH-WH W/ Emergency Battery Backup</t>
  </si>
  <si>
    <t>Wall Mounted Duplex Receptacle</t>
  </si>
  <si>
    <t>Wall Mounted GFCI Duplex Receptacle</t>
  </si>
  <si>
    <t>Wall Mounted Quadruplex Receptacle</t>
  </si>
  <si>
    <t>Wall Mounted Telephone Outlet (No Of Telephone Ports = 4)</t>
  </si>
  <si>
    <t>Wall Mounted Junction/Outlet Box</t>
  </si>
  <si>
    <t>Single Pole Switch</t>
  </si>
  <si>
    <t>Wall Mounted Telephone Outlet (No Of Telephone Ports = 2)</t>
  </si>
  <si>
    <t>Wall Mounted Special Receptacle (NEMA Configuration)</t>
  </si>
  <si>
    <t>Wall Mounted Dedicated Quadruplex Receptacle</t>
  </si>
  <si>
    <t>75"x64"x3/4" UL-Labeled Fire-Resistant Plywood W/ Ground Bar</t>
  </si>
  <si>
    <t>2" EMT Conduit W/ Pull String</t>
  </si>
  <si>
    <t>(2) Unistruts Mounted To Bundles For LV Cable (3) Sleeves</t>
  </si>
  <si>
    <t>3 Amp. Track Mounted Current Limiting Breaker</t>
  </si>
  <si>
    <t>Re-Install Existing Switcbank</t>
  </si>
  <si>
    <t>Lighting Control Switchbank</t>
  </si>
  <si>
    <t>Occupancy Sensor Switch</t>
  </si>
  <si>
    <t>Surveyor EMS Components</t>
  </si>
  <si>
    <t xml:space="preserve">Lighting Control Panel </t>
  </si>
  <si>
    <t>Data Concentrator</t>
  </si>
  <si>
    <t>Outdoor Temperature Sensor</t>
  </si>
  <si>
    <t>Equipment Control PAC</t>
  </si>
  <si>
    <t>Communicating Thermostate</t>
  </si>
  <si>
    <t>Sensor PAC</t>
  </si>
  <si>
    <t>Wall Mounted Remote Sensor</t>
  </si>
  <si>
    <t>Narrow Drop Down Sensor</t>
  </si>
  <si>
    <t>Additional Motion Detector (As Needed)</t>
  </si>
  <si>
    <t>Note: Please Verify Whether EMS Components will be Installed by Electrical Contractor Or Not.</t>
  </si>
  <si>
    <r>
      <t xml:space="preserve">Additional Cost (Allowance)
</t>
    </r>
    <r>
      <rPr>
        <b/>
        <i/>
        <sz val="12"/>
        <color rgb="FFFF0000"/>
        <rFont val="Calibri"/>
        <family val="2"/>
        <scheme val="minor"/>
      </rPr>
      <t>Note There Will Be Additional Area based On Electrical Area, Need To review This Allowance</t>
    </r>
  </si>
  <si>
    <t>E101 &amp; E102</t>
  </si>
  <si>
    <t>E103</t>
  </si>
  <si>
    <t>E104</t>
  </si>
  <si>
    <t>228 &amp; I-10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</si>
</sst>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"/>
    <numFmt numFmtId="169" formatCode="_(&quot;$&quot;* #,##0_);_(&quot;$&quot;* \(#,##0\);_(&quot;$&quot;* &quot;-&quot;??_);_(@_)"/>
    <numFmt numFmtId="170" formatCode="_(&quot;$&quot;* #,##0_);_(&quot;$&quot;* \(#,##0\);_(&quot;$&quot;* &quot;-&quot;?_);_(@_)"/>
    <numFmt numFmtId="171" formatCode="_-&quot;$&quot;* #,##0_-;\-&quot;$&quot;* #,##0_-;_-&quot;$&quot;* &quot;-&quot;??_-;_-@_-"/>
    <numFmt numFmtId="172" formatCode="_-[$$-409]* #,##0.00_ ;_-[$$-409]* \-#,##0.00\ ;_-[$$-409]* &quot;-&quot;??_ ;_-@_ "/>
    <numFmt numFmtId="173" formatCode="0.0%"/>
    <numFmt numFmtId="174" formatCode="0.000"/>
  </numFmts>
  <fonts count="68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indexed="6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u/>
      <sz val="12"/>
      <color theme="0" tint="-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rgb="FFFF0000"/>
      <name val="Calibri"/>
      <family val="2"/>
    </font>
    <font>
      <sz val="12"/>
      <name val="Arial"/>
      <family val="2"/>
    </font>
    <font>
      <b/>
      <i/>
      <sz val="14"/>
      <color rgb="FFFF00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 style="thin">
        <color indexed="64"/>
      </bottom>
      <diagonal/>
    </border>
    <border>
      <left/>
      <right style="thin">
        <color indexed="64"/>
      </right>
      <top style="thin">
        <color indexed="62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7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2" fillId="0" borderId="0"/>
    <xf numFmtId="0" fontId="12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/>
    <xf numFmtId="0" fontId="30" fillId="0" borderId="0"/>
    <xf numFmtId="0" fontId="12" fillId="0" borderId="0"/>
    <xf numFmtId="167" fontId="30" fillId="0" borderId="0" applyFont="0" applyFill="0" applyBorder="0" applyAlignment="0" applyProtection="0"/>
    <xf numFmtId="0" fontId="31" fillId="0" borderId="0"/>
    <xf numFmtId="167" fontId="12" fillId="0" borderId="0" applyFont="0" applyFill="0" applyBorder="0" applyAlignment="0" applyProtection="0"/>
    <xf numFmtId="0" fontId="12" fillId="0" borderId="0"/>
    <xf numFmtId="166" fontId="31" fillId="0" borderId="0" applyFont="0" applyFill="0" applyBorder="0" applyAlignment="0" applyProtection="0"/>
    <xf numFmtId="0" fontId="10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43" fillId="0" borderId="0" applyNumberFormat="0" applyFill="0" applyBorder="0" applyAlignment="0" applyProtection="0"/>
    <xf numFmtId="0" fontId="44" fillId="0" borderId="24" applyNumberFormat="0" applyFill="0" applyAlignment="0" applyProtection="0"/>
    <xf numFmtId="0" fontId="45" fillId="0" borderId="25" applyNumberFormat="0" applyFill="0" applyAlignment="0" applyProtection="0"/>
    <xf numFmtId="0" fontId="46" fillId="0" borderId="26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27" applyNumberFormat="0" applyAlignment="0" applyProtection="0"/>
    <xf numFmtId="0" fontId="51" fillId="30" borderId="28" applyNumberFormat="0" applyAlignment="0" applyProtection="0"/>
    <xf numFmtId="0" fontId="52" fillId="30" borderId="27" applyNumberFormat="0" applyAlignment="0" applyProtection="0"/>
    <xf numFmtId="0" fontId="53" fillId="0" borderId="29" applyNumberFormat="0" applyFill="0" applyAlignment="0" applyProtection="0"/>
    <xf numFmtId="0" fontId="54" fillId="31" borderId="30" applyNumberFormat="0" applyAlignment="0" applyProtection="0"/>
    <xf numFmtId="0" fontId="55" fillId="0" borderId="0" applyNumberFormat="0" applyFill="0" applyBorder="0" applyAlignment="0" applyProtection="0"/>
    <xf numFmtId="0" fontId="8" fillId="32" borderId="31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32" applyNumberFormat="0" applyFill="0" applyAlignment="0" applyProtection="0"/>
    <xf numFmtId="0" fontId="5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58" fillId="56" borderId="0" applyNumberFormat="0" applyBorder="0" applyAlignment="0" applyProtection="0"/>
    <xf numFmtId="9" fontId="59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166" fontId="66" fillId="0" borderId="0" applyFont="0" applyFill="0" applyBorder="0" applyAlignment="0" applyProtection="0"/>
    <xf numFmtId="0" fontId="4" fillId="0" borderId="0"/>
    <xf numFmtId="0" fontId="12" fillId="23" borderId="7" applyNumberFormat="0" applyFont="0" applyAlignment="0" applyProtection="0"/>
    <xf numFmtId="0" fontId="3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32" fillId="0" borderId="0" xfId="0" applyFont="1" applyAlignment="1">
      <alignment vertical="top"/>
    </xf>
    <xf numFmtId="2" fontId="32" fillId="0" borderId="0" xfId="0" applyNumberFormat="1" applyFont="1" applyAlignment="1">
      <alignment vertical="top" wrapText="1"/>
    </xf>
    <xf numFmtId="165" fontId="32" fillId="0" borderId="0" xfId="45" applyNumberFormat="1" applyFont="1" applyAlignment="1">
      <alignment vertical="center"/>
    </xf>
    <xf numFmtId="0" fontId="32" fillId="0" borderId="0" xfId="45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2" fillId="25" borderId="18" xfId="38" applyFont="1" applyFill="1" applyBorder="1" applyAlignment="1">
      <alignment horizontal="justify" vertical="top" wrapText="1"/>
    </xf>
    <xf numFmtId="0" fontId="37" fillId="24" borderId="10" xfId="34" applyFont="1" applyFill="1" applyBorder="1" applyAlignment="1" applyProtection="1">
      <alignment horizontal="center" vertical="center" wrapText="1"/>
    </xf>
    <xf numFmtId="2" fontId="37" fillId="24" borderId="10" xfId="34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center" vertical="center" wrapText="1"/>
    </xf>
    <xf numFmtId="2" fontId="32" fillId="0" borderId="0" xfId="0" applyNumberFormat="1" applyFont="1" applyAlignment="1">
      <alignment vertical="center" wrapText="1"/>
    </xf>
    <xf numFmtId="9" fontId="32" fillId="25" borderId="18" xfId="38" applyNumberFormat="1" applyFont="1" applyFill="1" applyBorder="1" applyAlignment="1">
      <alignment horizontal="right" vertical="center"/>
    </xf>
    <xf numFmtId="165" fontId="32" fillId="25" borderId="18" xfId="38" applyNumberFormat="1" applyFont="1" applyFill="1" applyBorder="1" applyAlignment="1">
      <alignment horizontal="right" vertical="center"/>
    </xf>
    <xf numFmtId="0" fontId="32" fillId="25" borderId="18" xfId="38" applyFont="1" applyFill="1" applyBorder="1" applyAlignment="1">
      <alignment horizontal="center" vertical="center"/>
    </xf>
    <xf numFmtId="170" fontId="32" fillId="25" borderId="18" xfId="38" applyNumberFormat="1" applyFont="1" applyFill="1" applyBorder="1" applyAlignment="1" applyProtection="1">
      <alignment horizontal="left" vertical="center"/>
    </xf>
    <xf numFmtId="164" fontId="33" fillId="25" borderId="19" xfId="38" applyNumberFormat="1" applyFont="1" applyFill="1" applyBorder="1" applyAlignment="1" applyProtection="1">
      <alignment horizontal="left" vertical="center"/>
    </xf>
    <xf numFmtId="0" fontId="36" fillId="20" borderId="12" xfId="39" applyFont="1" applyBorder="1" applyAlignment="1">
      <alignment vertical="center"/>
    </xf>
    <xf numFmtId="164" fontId="36" fillId="20" borderId="10" xfId="39" applyNumberFormat="1" applyFont="1" applyBorder="1" applyAlignment="1">
      <alignment vertical="center"/>
    </xf>
    <xf numFmtId="170" fontId="32" fillId="25" borderId="7" xfId="38" applyNumberFormat="1" applyFont="1" applyFill="1" applyAlignment="1" applyProtection="1">
      <alignment horizontal="left" vertical="center"/>
    </xf>
    <xf numFmtId="164" fontId="33" fillId="25" borderId="13" xfId="38" applyNumberFormat="1" applyFont="1" applyFill="1" applyBorder="1" applyAlignment="1" applyProtection="1">
      <alignment horizontal="left" vertical="center"/>
    </xf>
    <xf numFmtId="168" fontId="32" fillId="0" borderId="0" xfId="0" applyNumberFormat="1" applyFont="1" applyAlignment="1">
      <alignment vertical="center"/>
    </xf>
    <xf numFmtId="165" fontId="33" fillId="0" borderId="0" xfId="0" applyNumberFormat="1" applyFont="1" applyAlignment="1">
      <alignment horizontal="right" vertical="center"/>
    </xf>
    <xf numFmtId="9" fontId="32" fillId="0" borderId="0" xfId="0" applyNumberFormat="1" applyFont="1" applyAlignment="1">
      <alignment vertical="center"/>
    </xf>
    <xf numFmtId="2" fontId="32" fillId="0" borderId="21" xfId="0" applyNumberFormat="1" applyFont="1" applyBorder="1" applyAlignment="1">
      <alignment vertical="top" wrapText="1"/>
    </xf>
    <xf numFmtId="0" fontId="32" fillId="0" borderId="21" xfId="0" applyFont="1" applyBorder="1" applyAlignment="1">
      <alignment horizontal="center" vertical="center"/>
    </xf>
    <xf numFmtId="2" fontId="32" fillId="0" borderId="21" xfId="0" applyNumberFormat="1" applyFont="1" applyBorder="1" applyAlignment="1">
      <alignment vertical="center" wrapText="1"/>
    </xf>
    <xf numFmtId="168" fontId="32" fillId="0" borderId="22" xfId="0" applyNumberFormat="1" applyFont="1" applyBorder="1" applyAlignment="1">
      <alignment vertical="center"/>
    </xf>
    <xf numFmtId="168" fontId="32" fillId="0" borderId="20" xfId="0" applyNumberFormat="1" applyFont="1" applyBorder="1" applyAlignment="1">
      <alignment vertical="center"/>
    </xf>
    <xf numFmtId="0" fontId="38" fillId="0" borderId="0" xfId="0" applyFont="1" applyAlignment="1">
      <alignment vertical="top"/>
    </xf>
    <xf numFmtId="0" fontId="39" fillId="0" borderId="0" xfId="0" applyFont="1" applyAlignment="1">
      <alignment vertical="center"/>
    </xf>
    <xf numFmtId="0" fontId="38" fillId="0" borderId="0" xfId="45" applyFont="1" applyAlignment="1">
      <alignment vertical="center"/>
    </xf>
    <xf numFmtId="1" fontId="37" fillId="24" borderId="10" xfId="34" applyNumberFormat="1" applyFont="1" applyFill="1" applyBorder="1" applyAlignment="1" applyProtection="1">
      <alignment horizontal="center" vertical="center" wrapText="1"/>
    </xf>
    <xf numFmtId="14" fontId="41" fillId="0" borderId="0" xfId="0" applyNumberFormat="1" applyFont="1" applyAlignment="1">
      <alignment horizontal="left" wrapText="1"/>
    </xf>
    <xf numFmtId="0" fontId="40" fillId="0" borderId="17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171" fontId="41" fillId="0" borderId="20" xfId="0" applyNumberFormat="1" applyFont="1" applyBorder="1" applyAlignment="1">
      <alignment horizontal="center" vertical="center"/>
    </xf>
    <xf numFmtId="0" fontId="42" fillId="0" borderId="9" xfId="41" applyFont="1" applyFill="1" applyAlignment="1">
      <alignment vertical="top" wrapText="1"/>
    </xf>
    <xf numFmtId="168" fontId="42" fillId="0" borderId="9" xfId="41" applyNumberFormat="1" applyFont="1" applyFill="1" applyAlignment="1" applyProtection="1">
      <alignment horizontal="center" vertical="center"/>
    </xf>
    <xf numFmtId="0" fontId="42" fillId="0" borderId="9" xfId="41" applyFont="1" applyFill="1" applyAlignment="1">
      <alignment horizontal="center" vertical="center"/>
    </xf>
    <xf numFmtId="164" fontId="42" fillId="0" borderId="14" xfId="41" applyNumberFormat="1" applyFont="1" applyFill="1" applyBorder="1" applyAlignment="1">
      <alignment vertical="center"/>
    </xf>
    <xf numFmtId="169" fontId="42" fillId="0" borderId="9" xfId="41" applyNumberFormat="1" applyFont="1" applyFill="1" applyAlignment="1">
      <alignment horizontal="left" vertical="center"/>
    </xf>
    <xf numFmtId="169" fontId="42" fillId="0" borderId="14" xfId="41" applyNumberFormat="1" applyFont="1" applyFill="1" applyBorder="1" applyAlignment="1">
      <alignment vertical="center"/>
    </xf>
    <xf numFmtId="0" fontId="42" fillId="0" borderId="15" xfId="41" applyFont="1" applyFill="1" applyBorder="1" applyAlignment="1">
      <alignment vertical="top" wrapText="1"/>
    </xf>
    <xf numFmtId="168" fontId="42" fillId="0" borderId="15" xfId="41" applyNumberFormat="1" applyFont="1" applyFill="1" applyBorder="1" applyAlignment="1" applyProtection="1">
      <alignment horizontal="center" vertical="center"/>
    </xf>
    <xf numFmtId="0" fontId="42" fillId="0" borderId="15" xfId="41" applyFont="1" applyFill="1" applyBorder="1" applyAlignment="1">
      <alignment horizontal="center" vertical="center"/>
    </xf>
    <xf numFmtId="170" fontId="42" fillId="0" borderId="15" xfId="41" applyNumberFormat="1" applyFont="1" applyFill="1" applyBorder="1" applyAlignment="1">
      <alignment horizontal="left" vertical="center"/>
    </xf>
    <xf numFmtId="164" fontId="42" fillId="0" borderId="16" xfId="41" applyNumberFormat="1" applyFont="1" applyFill="1" applyBorder="1" applyAlignment="1">
      <alignment vertical="center"/>
    </xf>
    <xf numFmtId="0" fontId="36" fillId="20" borderId="11" xfId="39" applyFont="1" applyBorder="1" applyAlignment="1">
      <alignment vertical="top"/>
    </xf>
    <xf numFmtId="0" fontId="32" fillId="25" borderId="7" xfId="38" applyFont="1" applyFill="1" applyAlignment="1">
      <alignment horizontal="justify" vertical="top" wrapText="1"/>
    </xf>
    <xf numFmtId="9" fontId="32" fillId="25" borderId="7" xfId="38" applyNumberFormat="1" applyFont="1" applyFill="1" applyAlignment="1">
      <alignment horizontal="right" vertical="center"/>
    </xf>
    <xf numFmtId="165" fontId="32" fillId="25" borderId="7" xfId="38" applyNumberFormat="1" applyFont="1" applyFill="1" applyAlignment="1">
      <alignment horizontal="right" vertical="center"/>
    </xf>
    <xf numFmtId="0" fontId="32" fillId="25" borderId="7" xfId="38" applyFont="1" applyFill="1" applyAlignment="1">
      <alignment horizontal="center" vertical="center"/>
    </xf>
    <xf numFmtId="0" fontId="33" fillId="0" borderId="0" xfId="0" applyFont="1" applyAlignment="1">
      <alignment horizontal="justify" vertical="center"/>
    </xf>
    <xf numFmtId="1" fontId="33" fillId="0" borderId="0" xfId="0" applyNumberFormat="1" applyFont="1" applyAlignment="1">
      <alignment horizontal="right" vertical="center"/>
    </xf>
    <xf numFmtId="9" fontId="33" fillId="0" borderId="0" xfId="0" applyNumberFormat="1" applyFont="1" applyAlignment="1">
      <alignment vertical="center"/>
    </xf>
    <xf numFmtId="0" fontId="33" fillId="0" borderId="0" xfId="0" applyFont="1" applyAlignment="1">
      <alignment horizontal="center" vertical="center"/>
    </xf>
    <xf numFmtId="170" fontId="33" fillId="25" borderId="7" xfId="38" applyNumberFormat="1" applyFont="1" applyFill="1" applyAlignment="1" applyProtection="1">
      <alignment horizontal="left" vertical="center"/>
    </xf>
    <xf numFmtId="0" fontId="32" fillId="0" borderId="0" xfId="0" applyFont="1" applyAlignment="1">
      <alignment horizontal="center" vertical="center" wrapText="1"/>
    </xf>
    <xf numFmtId="165" fontId="32" fillId="0" borderId="0" xfId="0" applyNumberFormat="1" applyFont="1" applyAlignment="1">
      <alignment vertical="center"/>
    </xf>
    <xf numFmtId="172" fontId="32" fillId="0" borderId="0" xfId="45" applyNumberFormat="1" applyFont="1" applyAlignment="1">
      <alignment vertical="center"/>
    </xf>
    <xf numFmtId="2" fontId="37" fillId="24" borderId="33" xfId="34" applyNumberFormat="1" applyFont="1" applyFill="1" applyBorder="1" applyAlignment="1" applyProtection="1">
      <alignment horizontal="center" vertical="center" wrapText="1"/>
    </xf>
    <xf numFmtId="171" fontId="61" fillId="0" borderId="0" xfId="0" applyNumberFormat="1" applyFont="1"/>
    <xf numFmtId="171" fontId="61" fillId="0" borderId="0" xfId="0" applyNumberFormat="1" applyFont="1" applyAlignment="1">
      <alignment horizontal="left"/>
    </xf>
    <xf numFmtId="171" fontId="62" fillId="0" borderId="0" xfId="0" applyNumberFormat="1" applyFont="1"/>
    <xf numFmtId="14" fontId="61" fillId="0" borderId="0" xfId="0" applyNumberFormat="1" applyFont="1" applyAlignment="1">
      <alignment horizontal="left"/>
    </xf>
    <xf numFmtId="0" fontId="63" fillId="0" borderId="0" xfId="98" applyFont="1"/>
    <xf numFmtId="1" fontId="63" fillId="0" borderId="0" xfId="98" applyNumberFormat="1" applyFont="1" applyAlignment="1">
      <alignment horizontal="right" vertical="center"/>
    </xf>
    <xf numFmtId="0" fontId="63" fillId="0" borderId="0" xfId="98" applyFont="1" applyAlignment="1">
      <alignment horizontal="center" vertical="center"/>
    </xf>
    <xf numFmtId="1" fontId="32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right" vertical="center"/>
    </xf>
    <xf numFmtId="1" fontId="32" fillId="25" borderId="18" xfId="38" applyNumberFormat="1" applyFont="1" applyFill="1" applyBorder="1" applyAlignment="1">
      <alignment horizontal="right" vertical="center"/>
    </xf>
    <xf numFmtId="1" fontId="36" fillId="20" borderId="12" xfId="39" applyNumberFormat="1" applyFont="1" applyBorder="1" applyAlignment="1">
      <alignment vertical="center"/>
    </xf>
    <xf numFmtId="1" fontId="32" fillId="25" borderId="7" xfId="38" applyNumberFormat="1" applyFont="1" applyFill="1" applyAlignment="1">
      <alignment horizontal="right" vertical="center"/>
    </xf>
    <xf numFmtId="1" fontId="42" fillId="0" borderId="9" xfId="41" applyNumberFormat="1" applyFont="1" applyFill="1" applyAlignment="1" applyProtection="1">
      <alignment horizontal="center" vertical="center"/>
    </xf>
    <xf numFmtId="1" fontId="42" fillId="0" borderId="15" xfId="41" applyNumberFormat="1" applyFont="1" applyFill="1" applyBorder="1" applyAlignment="1" applyProtection="1">
      <alignment horizontal="center" vertical="center"/>
    </xf>
    <xf numFmtId="0" fontId="37" fillId="24" borderId="0" xfId="0" applyFont="1" applyFill="1"/>
    <xf numFmtId="0" fontId="63" fillId="0" borderId="0" xfId="99" applyFont="1"/>
    <xf numFmtId="14" fontId="63" fillId="57" borderId="10" xfId="0" applyNumberFormat="1" applyFont="1" applyFill="1" applyBorder="1" applyAlignment="1">
      <alignment horizontal="left" wrapText="1"/>
    </xf>
    <xf numFmtId="1" fontId="63" fillId="0" borderId="10" xfId="99" applyNumberFormat="1" applyFont="1" applyBorder="1" applyAlignment="1">
      <alignment horizontal="right" vertical="center"/>
    </xf>
    <xf numFmtId="0" fontId="63" fillId="0" borderId="0" xfId="100" applyFont="1"/>
    <xf numFmtId="0" fontId="63" fillId="0" borderId="0" xfId="100" applyFont="1" applyAlignment="1">
      <alignment horizontal="center" vertical="center"/>
    </xf>
    <xf numFmtId="170" fontId="32" fillId="0" borderId="7" xfId="38" applyNumberFormat="1" applyFont="1" applyFill="1" applyAlignment="1" applyProtection="1">
      <alignment vertical="center"/>
    </xf>
    <xf numFmtId="164" fontId="33" fillId="0" borderId="13" xfId="38" applyNumberFormat="1" applyFont="1" applyFill="1" applyBorder="1" applyAlignment="1" applyProtection="1">
      <alignment vertical="center"/>
    </xf>
    <xf numFmtId="1" fontId="63" fillId="0" borderId="0" xfId="100" applyNumberFormat="1" applyFont="1"/>
    <xf numFmtId="173" fontId="42" fillId="0" borderId="9" xfId="97" applyNumberFormat="1" applyFont="1" applyFill="1" applyBorder="1" applyAlignment="1">
      <alignment horizontal="center" vertical="center"/>
    </xf>
    <xf numFmtId="0" fontId="63" fillId="0" borderId="0" xfId="102" applyFont="1" applyAlignment="1">
      <alignment horizontal="center" vertical="center"/>
    </xf>
    <xf numFmtId="2" fontId="32" fillId="0" borderId="0" xfId="45" applyNumberFormat="1" applyFont="1" applyAlignment="1">
      <alignment vertical="center"/>
    </xf>
    <xf numFmtId="174" fontId="32" fillId="0" borderId="0" xfId="45" applyNumberFormat="1" applyFont="1" applyAlignment="1">
      <alignment vertical="center"/>
    </xf>
    <xf numFmtId="166" fontId="33" fillId="0" borderId="0" xfId="101" applyFont="1" applyAlignment="1">
      <alignment horizontal="center" vertical="center"/>
    </xf>
    <xf numFmtId="167" fontId="33" fillId="0" borderId="0" xfId="0" applyNumberFormat="1" applyFont="1" applyAlignment="1">
      <alignment horizontal="center" vertical="center"/>
    </xf>
    <xf numFmtId="1" fontId="33" fillId="0" borderId="0" xfId="0" applyNumberFormat="1" applyFont="1" applyAlignment="1">
      <alignment horizontal="center" vertical="center"/>
    </xf>
    <xf numFmtId="0" fontId="67" fillId="58" borderId="0" xfId="99" applyFont="1" applyFill="1" applyAlignment="1">
      <alignment horizontal="right"/>
    </xf>
    <xf numFmtId="1" fontId="33" fillId="58" borderId="0" xfId="0" applyNumberFormat="1" applyFont="1" applyFill="1" applyAlignment="1">
      <alignment horizontal="right" vertical="center"/>
    </xf>
    <xf numFmtId="9" fontId="33" fillId="58" borderId="0" xfId="0" applyNumberFormat="1" applyFont="1" applyFill="1" applyAlignment="1">
      <alignment vertical="center"/>
    </xf>
    <xf numFmtId="165" fontId="33" fillId="58" borderId="0" xfId="0" applyNumberFormat="1" applyFont="1" applyFill="1" applyAlignment="1">
      <alignment horizontal="right" vertical="center"/>
    </xf>
    <xf numFmtId="0" fontId="33" fillId="58" borderId="0" xfId="0" applyFont="1" applyFill="1" applyAlignment="1">
      <alignment horizontal="center" vertical="center"/>
    </xf>
    <xf numFmtId="166" fontId="64" fillId="58" borderId="0" xfId="101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37" fillId="0" borderId="0" xfId="104" applyFont="1" applyAlignment="1">
      <alignment horizontal="right" vertical="center"/>
    </xf>
    <xf numFmtId="0" fontId="37" fillId="0" borderId="0" xfId="104" applyFont="1" applyAlignment="1">
      <alignment horizontal="center" vertical="center"/>
    </xf>
    <xf numFmtId="0" fontId="63" fillId="0" borderId="0" xfId="105" applyFont="1" applyAlignment="1">
      <alignment horizontal="right" vertical="center"/>
    </xf>
    <xf numFmtId="0" fontId="63" fillId="0" borderId="0" xfId="105" applyFont="1" applyAlignment="1">
      <alignment wrapText="1"/>
    </xf>
    <xf numFmtId="0" fontId="63" fillId="0" borderId="0" xfId="0" applyFont="1"/>
    <xf numFmtId="0" fontId="63" fillId="0" borderId="0" xfId="0" applyFont="1" applyAlignment="1">
      <alignment horizontal="right" vertical="center"/>
    </xf>
    <xf numFmtId="0" fontId="63" fillId="0" borderId="0" xfId="0" applyFont="1" applyAlignment="1">
      <alignment wrapText="1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64" fillId="0" borderId="0" xfId="105" applyFont="1" applyAlignment="1">
      <alignment wrapText="1"/>
    </xf>
    <xf numFmtId="0" fontId="63" fillId="0" borderId="0" xfId="100" applyFont="1" applyAlignment="1">
      <alignment wrapText="1"/>
    </xf>
  </cellXfs>
  <cellStyles count="107">
    <cellStyle name="20% - Accent1" xfId="1" builtinId="30" customBuiltin="1"/>
    <cellStyle name="20% - Accent1 2" xfId="74" xr:uid="{00000000-0005-0000-0000-000001000000}"/>
    <cellStyle name="20% - Accent2" xfId="2" builtinId="34" customBuiltin="1"/>
    <cellStyle name="20% - Accent2 2" xfId="78" xr:uid="{00000000-0005-0000-0000-000003000000}"/>
    <cellStyle name="20% - Accent3" xfId="3" builtinId="38" customBuiltin="1"/>
    <cellStyle name="20% - Accent3 2" xfId="82" xr:uid="{00000000-0005-0000-0000-000005000000}"/>
    <cellStyle name="20% - Accent4" xfId="4" builtinId="42" customBuiltin="1"/>
    <cellStyle name="20% - Accent4 2" xfId="86" xr:uid="{00000000-0005-0000-0000-000007000000}"/>
    <cellStyle name="20% - Accent5" xfId="5" builtinId="46" customBuiltin="1"/>
    <cellStyle name="20% - Accent5 2" xfId="90" xr:uid="{00000000-0005-0000-0000-000009000000}"/>
    <cellStyle name="20% - Accent6" xfId="6" builtinId="50" customBuiltin="1"/>
    <cellStyle name="20% - Accent6 2" xfId="94" xr:uid="{00000000-0005-0000-0000-00000B000000}"/>
    <cellStyle name="40% - Accent1" xfId="7" builtinId="31" customBuiltin="1"/>
    <cellStyle name="40% - Accent1 2" xfId="75" xr:uid="{00000000-0005-0000-0000-00000D000000}"/>
    <cellStyle name="40% - Accent2" xfId="8" builtinId="35" customBuiltin="1"/>
    <cellStyle name="40% - Accent2 2" xfId="79" xr:uid="{00000000-0005-0000-0000-00000F000000}"/>
    <cellStyle name="40% - Accent3" xfId="9" builtinId="39" customBuiltin="1"/>
    <cellStyle name="40% - Accent3 2" xfId="83" xr:uid="{00000000-0005-0000-0000-000011000000}"/>
    <cellStyle name="40% - Accent4" xfId="10" builtinId="43" customBuiltin="1"/>
    <cellStyle name="40% - Accent4 2" xfId="87" xr:uid="{00000000-0005-0000-0000-000013000000}"/>
    <cellStyle name="40% - Accent5" xfId="11" builtinId="47" customBuiltin="1"/>
    <cellStyle name="40% - Accent5 2" xfId="91" xr:uid="{00000000-0005-0000-0000-000015000000}"/>
    <cellStyle name="40% - Accent6" xfId="12" builtinId="51" customBuiltin="1"/>
    <cellStyle name="40% - Accent6 2" xfId="95" xr:uid="{00000000-0005-0000-0000-000017000000}"/>
    <cellStyle name="60% - Accent1" xfId="13" builtinId="32" customBuiltin="1"/>
    <cellStyle name="60% - Accent1 2" xfId="76" xr:uid="{00000000-0005-0000-0000-000019000000}"/>
    <cellStyle name="60% - Accent2" xfId="14" builtinId="36" customBuiltin="1"/>
    <cellStyle name="60% - Accent2 2" xfId="80" xr:uid="{00000000-0005-0000-0000-00001B000000}"/>
    <cellStyle name="60% - Accent3" xfId="15" builtinId="40" customBuiltin="1"/>
    <cellStyle name="60% - Accent3 2" xfId="84" xr:uid="{00000000-0005-0000-0000-00001D000000}"/>
    <cellStyle name="60% - Accent4" xfId="16" builtinId="44" customBuiltin="1"/>
    <cellStyle name="60% - Accent4 2" xfId="88" xr:uid="{00000000-0005-0000-0000-00001F000000}"/>
    <cellStyle name="60% - Accent5" xfId="17" builtinId="48" customBuiltin="1"/>
    <cellStyle name="60% - Accent5 2" xfId="92" xr:uid="{00000000-0005-0000-0000-000021000000}"/>
    <cellStyle name="60% - Accent6" xfId="18" builtinId="52" customBuiltin="1"/>
    <cellStyle name="60% - Accent6 2" xfId="96" xr:uid="{00000000-0005-0000-0000-000023000000}"/>
    <cellStyle name="Accent1" xfId="19" builtinId="29" customBuiltin="1"/>
    <cellStyle name="Accent1 2" xfId="73" xr:uid="{00000000-0005-0000-0000-000025000000}"/>
    <cellStyle name="Accent2" xfId="20" builtinId="33" customBuiltin="1"/>
    <cellStyle name="Accent2 2" xfId="77" xr:uid="{00000000-0005-0000-0000-000027000000}"/>
    <cellStyle name="Accent3" xfId="21" builtinId="37" customBuiltin="1"/>
    <cellStyle name="Accent3 2" xfId="81" xr:uid="{00000000-0005-0000-0000-000029000000}"/>
    <cellStyle name="Accent4" xfId="22" builtinId="41" customBuiltin="1"/>
    <cellStyle name="Accent4 2" xfId="85" xr:uid="{00000000-0005-0000-0000-00002B000000}"/>
    <cellStyle name="Accent5" xfId="23" builtinId="45" customBuiltin="1"/>
    <cellStyle name="Accent5 2" xfId="89" xr:uid="{00000000-0005-0000-0000-00002D000000}"/>
    <cellStyle name="Accent6" xfId="24" builtinId="49" customBuiltin="1"/>
    <cellStyle name="Accent6 2" xfId="93" xr:uid="{00000000-0005-0000-0000-00002F000000}"/>
    <cellStyle name="Bad" xfId="25" builtinId="27" customBuiltin="1"/>
    <cellStyle name="Bad 2" xfId="62" xr:uid="{00000000-0005-0000-0000-000031000000}"/>
    <cellStyle name="Calculation" xfId="26" builtinId="22" customBuiltin="1"/>
    <cellStyle name="Calculation 2" xfId="66" xr:uid="{00000000-0005-0000-0000-000033000000}"/>
    <cellStyle name="Check Cell" xfId="27" builtinId="23" customBuiltin="1"/>
    <cellStyle name="Check Cell 2" xfId="68" xr:uid="{00000000-0005-0000-0000-000035000000}"/>
    <cellStyle name="Comma 2" xfId="46" xr:uid="{00000000-0005-0000-0000-000036000000}"/>
    <cellStyle name="Comma 2 2" xfId="48" xr:uid="{00000000-0005-0000-0000-000037000000}"/>
    <cellStyle name="Currency" xfId="101" builtinId="4"/>
    <cellStyle name="Currency 2" xfId="50" xr:uid="{00000000-0005-0000-0000-000038000000}"/>
    <cellStyle name="Explanatory Text" xfId="28" builtinId="53" customBuiltin="1"/>
    <cellStyle name="Explanatory Text 2" xfId="71" xr:uid="{00000000-0005-0000-0000-00003A000000}"/>
    <cellStyle name="Good" xfId="29" builtinId="26" customBuiltin="1"/>
    <cellStyle name="Good 2" xfId="61" xr:uid="{00000000-0005-0000-0000-00003C000000}"/>
    <cellStyle name="Heading 1" xfId="30" builtinId="16" customBuiltin="1"/>
    <cellStyle name="Heading 1 2" xfId="57" xr:uid="{00000000-0005-0000-0000-00003E000000}"/>
    <cellStyle name="Heading 2" xfId="31" builtinId="17" customBuiltin="1"/>
    <cellStyle name="Heading 2 2" xfId="58" xr:uid="{00000000-0005-0000-0000-000040000000}"/>
    <cellStyle name="Heading 3" xfId="32" builtinId="18" customBuiltin="1"/>
    <cellStyle name="Heading 3 2" xfId="59" xr:uid="{00000000-0005-0000-0000-000042000000}"/>
    <cellStyle name="Heading 4" xfId="33" builtinId="19" customBuiltin="1"/>
    <cellStyle name="Heading 4 2" xfId="60" xr:uid="{00000000-0005-0000-0000-000044000000}"/>
    <cellStyle name="Input" xfId="34" builtinId="20" customBuiltin="1"/>
    <cellStyle name="Input 2" xfId="64" xr:uid="{00000000-0005-0000-0000-000046000000}"/>
    <cellStyle name="Linked Cell" xfId="35" builtinId="24" customBuiltin="1"/>
    <cellStyle name="Linked Cell 2" xfId="67" xr:uid="{00000000-0005-0000-0000-000048000000}"/>
    <cellStyle name="Neutral" xfId="36" builtinId="28" customBuiltin="1"/>
    <cellStyle name="Neutral 2" xfId="63" xr:uid="{00000000-0005-0000-0000-00004A000000}"/>
    <cellStyle name="Normal" xfId="0" builtinId="0"/>
    <cellStyle name="Normal 10" xfId="100" xr:uid="{0B06559F-45C8-4AB0-9D54-90C428F58471}"/>
    <cellStyle name="Normal 11" xfId="102" xr:uid="{6DA3AADA-E888-40AB-9D70-77E0B7FDF4F6}"/>
    <cellStyle name="Normal 12" xfId="104" xr:uid="{FA520CAB-3A7C-47FC-9893-6061707359D1}"/>
    <cellStyle name="Normal 13" xfId="105" xr:uid="{AA48972B-2D37-4E2B-A9E5-CE57EB1B2124}"/>
    <cellStyle name="Normal 14" xfId="106" xr:uid="{25DAF11A-EC83-4FD1-800C-F41E84A4C457}"/>
    <cellStyle name="Normal 2" xfId="44" xr:uid="{00000000-0005-0000-0000-00004C000000}"/>
    <cellStyle name="Normal 2 2" xfId="47" xr:uid="{00000000-0005-0000-0000-00004D000000}"/>
    <cellStyle name="Normal 2 3" xfId="45" xr:uid="{00000000-0005-0000-0000-00004E000000}"/>
    <cellStyle name="Normal 2 3 2" xfId="52" xr:uid="{00000000-0005-0000-0000-00004F000000}"/>
    <cellStyle name="Normal 3" xfId="37" xr:uid="{00000000-0005-0000-0000-000050000000}"/>
    <cellStyle name="Normal 4" xfId="43" xr:uid="{00000000-0005-0000-0000-000051000000}"/>
    <cellStyle name="Normal 4 2" xfId="53" xr:uid="{00000000-0005-0000-0000-000052000000}"/>
    <cellStyle name="Normal 4 3" xfId="51" xr:uid="{00000000-0005-0000-0000-000053000000}"/>
    <cellStyle name="Normal 5" xfId="49" xr:uid="{00000000-0005-0000-0000-000054000000}"/>
    <cellStyle name="Normal 6" xfId="55" xr:uid="{00000000-0005-0000-0000-000055000000}"/>
    <cellStyle name="Normal 7" xfId="54" xr:uid="{00000000-0005-0000-0000-000056000000}"/>
    <cellStyle name="Normal 8" xfId="98" xr:uid="{4AE57413-5473-495F-8B07-EACC2DDC4E60}"/>
    <cellStyle name="Normal 9" xfId="99" xr:uid="{F8C2CD67-3D5A-43AF-A615-34D8F91815E1}"/>
    <cellStyle name="Note" xfId="38" builtinId="10" customBuiltin="1"/>
    <cellStyle name="Note 10 2 10 2 2 4 2 2 2 2 2 2 2 2 2 2 2 2 4" xfId="103" xr:uid="{9CD16DD9-7FBA-4CF5-B1BE-0DA444A6535B}"/>
    <cellStyle name="Note 2" xfId="70" xr:uid="{00000000-0005-0000-0000-000058000000}"/>
    <cellStyle name="Output" xfId="39" builtinId="21" customBuiltin="1"/>
    <cellStyle name="Output 2" xfId="65" xr:uid="{00000000-0005-0000-0000-00005A000000}"/>
    <cellStyle name="Percent" xfId="97" builtinId="5"/>
    <cellStyle name="Title" xfId="40" builtinId="15" customBuiltin="1"/>
    <cellStyle name="Title 2" xfId="56" xr:uid="{00000000-0005-0000-0000-00005D000000}"/>
    <cellStyle name="Total" xfId="41" builtinId="25" customBuiltin="1"/>
    <cellStyle name="Total 2" xfId="72" xr:uid="{00000000-0005-0000-0000-00005F000000}"/>
    <cellStyle name="Warning Text" xfId="42" builtinId="11" customBuiltin="1"/>
    <cellStyle name="Warning Text 2" xfId="69" xr:uid="{00000000-0005-0000-0000-00006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3"/>
  <sheetViews>
    <sheetView tabSelected="1" view="pageBreakPreview" zoomScale="80" zoomScaleNormal="80" zoomScaleSheetLayoutView="80" workbookViewId="0">
      <pane ySplit="8" topLeftCell="A42" activePane="bottomLeft" state="frozen"/>
      <selection pane="bottomLeft" activeCell="E42" sqref="E42"/>
    </sheetView>
  </sheetViews>
  <sheetFormatPr defaultColWidth="9.6328125" defaultRowHeight="15.6" x14ac:dyDescent="0.25"/>
  <cols>
    <col min="1" max="1" width="14.6328125" style="2" customWidth="1"/>
    <col min="2" max="2" width="13.453125" style="2" customWidth="1"/>
    <col min="3" max="3" width="50" style="2" customWidth="1"/>
    <col min="4" max="4" width="24.36328125" style="71" customWidth="1"/>
    <col min="5" max="5" width="11.54296875" style="11" customWidth="1"/>
    <col min="6" max="6" width="9.6328125" style="11" bestFit="1" customWidth="1"/>
    <col min="7" max="7" width="6.453125" style="10" bestFit="1" customWidth="1"/>
    <col min="8" max="8" width="13" style="10" customWidth="1"/>
    <col min="9" max="11" width="11.08984375" style="10" customWidth="1"/>
    <col min="12" max="12" width="18.08984375" style="10" bestFit="1" customWidth="1"/>
    <col min="13" max="13" width="11.6328125" style="10" customWidth="1"/>
    <col min="14" max="14" width="16.1796875" style="12" customWidth="1"/>
    <col min="15" max="15" width="14.90625" style="22" customWidth="1"/>
    <col min="16" max="17" width="9.6328125" style="1"/>
    <col min="18" max="18" width="10.36328125" style="1" bestFit="1" customWidth="1"/>
    <col min="19" max="19" width="9.6328125" style="1"/>
    <col min="20" max="20" width="9.6328125" style="30"/>
    <col min="21" max="16384" width="9.6328125" style="1"/>
  </cols>
  <sheetData>
    <row r="1" spans="1:24" x14ac:dyDescent="0.25">
      <c r="A1" s="25"/>
      <c r="B1" s="25"/>
      <c r="M1" s="26"/>
      <c r="N1" s="27"/>
      <c r="O1" s="28"/>
    </row>
    <row r="2" spans="1:24" ht="21" x14ac:dyDescent="0.4">
      <c r="C2" s="72" t="s">
        <v>22</v>
      </c>
      <c r="D2" s="67">
        <v>45148</v>
      </c>
      <c r="E2" s="67"/>
      <c r="F2" s="10"/>
      <c r="G2" s="12"/>
      <c r="H2" s="12"/>
      <c r="I2" s="12"/>
      <c r="J2" s="12"/>
      <c r="K2" s="12"/>
      <c r="L2" s="12"/>
      <c r="O2" s="29"/>
    </row>
    <row r="3" spans="1:24" ht="21.6" thickBot="1" x14ac:dyDescent="0.45">
      <c r="C3" s="72" t="s">
        <v>23</v>
      </c>
      <c r="D3" s="64" t="s">
        <v>83</v>
      </c>
      <c r="E3" s="64"/>
      <c r="F3" s="10"/>
      <c r="G3" s="12"/>
      <c r="H3" s="12"/>
      <c r="I3" s="12"/>
      <c r="J3" s="12"/>
      <c r="K3" s="12"/>
      <c r="L3" s="12"/>
      <c r="N3" s="35" t="s">
        <v>4</v>
      </c>
      <c r="O3" s="36" t="s">
        <v>5</v>
      </c>
    </row>
    <row r="4" spans="1:24" ht="21" x14ac:dyDescent="0.4">
      <c r="A4" s="80" t="s">
        <v>25</v>
      </c>
      <c r="B4" s="81"/>
      <c r="C4" s="72" t="s">
        <v>24</v>
      </c>
      <c r="D4" s="65"/>
      <c r="E4" s="65"/>
      <c r="F4" s="10"/>
      <c r="G4" s="12"/>
      <c r="H4" s="12"/>
      <c r="I4" s="12"/>
      <c r="J4" s="12"/>
      <c r="K4" s="12"/>
      <c r="L4" s="12"/>
      <c r="N4" s="37" t="s">
        <v>6</v>
      </c>
      <c r="O4" s="38">
        <f>O70</f>
        <v>61724.386789843753</v>
      </c>
    </row>
    <row r="5" spans="1:24" ht="21" x14ac:dyDescent="0.4">
      <c r="A5" s="34"/>
      <c r="B5" s="34"/>
      <c r="C5" s="11"/>
      <c r="D5" s="72"/>
      <c r="E5" s="66"/>
      <c r="F5" s="10"/>
      <c r="G5" s="12"/>
      <c r="H5" s="12"/>
      <c r="I5" s="12"/>
      <c r="J5" s="12"/>
      <c r="K5" s="12"/>
      <c r="L5" s="12"/>
      <c r="N5" s="37" t="s">
        <v>7</v>
      </c>
      <c r="O5" s="38">
        <f>SUM(O71:O72)</f>
        <v>18517.316036953125</v>
      </c>
    </row>
    <row r="6" spans="1:24" ht="21" x14ac:dyDescent="0.25">
      <c r="N6" s="37" t="s">
        <v>8</v>
      </c>
      <c r="O6" s="38">
        <f>SUM(O4:O5)</f>
        <v>80241.702826796885</v>
      </c>
    </row>
    <row r="7" spans="1:24" ht="16.5" customHeight="1" x14ac:dyDescent="0.25">
      <c r="O7" s="29"/>
    </row>
    <row r="8" spans="1:24" s="6" customFormat="1" ht="30.6" customHeight="1" x14ac:dyDescent="0.25">
      <c r="A8" s="33" t="s">
        <v>20</v>
      </c>
      <c r="B8" s="33" t="s">
        <v>21</v>
      </c>
      <c r="C8" s="63" t="s">
        <v>1</v>
      </c>
      <c r="D8" s="33" t="s">
        <v>3</v>
      </c>
      <c r="E8" s="9" t="s">
        <v>10</v>
      </c>
      <c r="F8" s="9" t="s">
        <v>9</v>
      </c>
      <c r="G8" s="8" t="s">
        <v>0</v>
      </c>
      <c r="H8" s="8" t="s">
        <v>34</v>
      </c>
      <c r="I8" s="8" t="s">
        <v>35</v>
      </c>
      <c r="J8" s="8" t="s">
        <v>36</v>
      </c>
      <c r="K8" s="8" t="s">
        <v>37</v>
      </c>
      <c r="L8" s="8" t="s">
        <v>17</v>
      </c>
      <c r="M8" s="8" t="s">
        <v>18</v>
      </c>
      <c r="N8" s="9" t="s">
        <v>11</v>
      </c>
      <c r="O8" s="8" t="s">
        <v>2</v>
      </c>
      <c r="P8" s="5"/>
      <c r="Q8" s="5"/>
      <c r="R8" s="5"/>
      <c r="S8" s="5"/>
      <c r="T8" s="31"/>
      <c r="U8" s="5"/>
      <c r="V8" s="5"/>
      <c r="W8" s="5"/>
      <c r="X8" s="5"/>
    </row>
    <row r="9" spans="1:24" s="4" customFormat="1" x14ac:dyDescent="0.25">
      <c r="A9" s="7"/>
      <c r="B9" s="7"/>
      <c r="C9" s="7"/>
      <c r="D9" s="73"/>
      <c r="E9" s="13"/>
      <c r="F9" s="14"/>
      <c r="G9" s="15"/>
      <c r="H9" s="15"/>
      <c r="I9" s="15"/>
      <c r="J9" s="15"/>
      <c r="K9" s="15"/>
      <c r="L9" s="15"/>
      <c r="M9" s="15"/>
      <c r="N9" s="16"/>
      <c r="O9" s="17"/>
      <c r="P9" s="3"/>
      <c r="Q9" s="3"/>
      <c r="T9" s="32"/>
    </row>
    <row r="10" spans="1:24" s="4" customFormat="1" x14ac:dyDescent="0.25">
      <c r="A10" s="50"/>
      <c r="B10" s="50"/>
      <c r="C10" s="50" t="s">
        <v>14</v>
      </c>
      <c r="D10" s="74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>
        <f>SUM(N11:N18)</f>
        <v>0</v>
      </c>
      <c r="P10" s="3" t="s">
        <v>15</v>
      </c>
      <c r="Q10" s="3"/>
      <c r="T10" s="32"/>
    </row>
    <row r="11" spans="1:24" s="4" customFormat="1" x14ac:dyDescent="0.25">
      <c r="A11" s="51"/>
      <c r="B11" s="51"/>
      <c r="C11" s="51"/>
      <c r="D11" s="75"/>
      <c r="E11" s="52"/>
      <c r="F11" s="53"/>
      <c r="G11" s="54"/>
      <c r="H11" s="54"/>
      <c r="I11" s="54"/>
      <c r="J11" s="54"/>
      <c r="K11" s="54"/>
      <c r="L11" s="54"/>
      <c r="M11" s="54"/>
      <c r="N11" s="20"/>
      <c r="O11" s="21"/>
      <c r="P11" s="3"/>
      <c r="Q11" s="3"/>
      <c r="T11" s="32"/>
    </row>
    <row r="12" spans="1:24" s="4" customFormat="1" x14ac:dyDescent="0.3">
      <c r="A12" s="55"/>
      <c r="B12" s="55"/>
      <c r="C12" s="79" t="s">
        <v>27</v>
      </c>
      <c r="D12" s="56">
        <v>1</v>
      </c>
      <c r="E12" s="57">
        <v>0.05</v>
      </c>
      <c r="F12" s="23">
        <f>D12*(1+E12)</f>
        <v>1.05</v>
      </c>
      <c r="G12" s="58" t="s">
        <v>19</v>
      </c>
      <c r="H12" s="58"/>
      <c r="I12" s="92">
        <f>H12*F12</f>
        <v>0</v>
      </c>
      <c r="J12" s="91">
        <v>59</v>
      </c>
      <c r="K12" s="93">
        <f>J12*I12</f>
        <v>0</v>
      </c>
      <c r="L12" s="62"/>
      <c r="M12" s="62">
        <f>L12*F12</f>
        <v>0</v>
      </c>
      <c r="N12" s="84">
        <f>M12+K12</f>
        <v>0</v>
      </c>
      <c r="O12" s="21"/>
      <c r="P12" s="3"/>
      <c r="Q12" s="3"/>
      <c r="T12" s="32"/>
    </row>
    <row r="13" spans="1:24" s="4" customFormat="1" x14ac:dyDescent="0.3">
      <c r="A13" s="55"/>
      <c r="B13" s="55"/>
      <c r="C13" s="79" t="s">
        <v>28</v>
      </c>
      <c r="D13" s="56">
        <v>1</v>
      </c>
      <c r="E13" s="57">
        <v>0.05</v>
      </c>
      <c r="F13" s="23">
        <f t="shared" ref="F13:F18" si="0">D13*(1+E13)</f>
        <v>1.05</v>
      </c>
      <c r="G13" s="58" t="s">
        <v>19</v>
      </c>
      <c r="H13" s="58"/>
      <c r="I13" s="92">
        <f t="shared" ref="I13:I15" si="1">H13*F13</f>
        <v>0</v>
      </c>
      <c r="J13" s="91">
        <v>59</v>
      </c>
      <c r="K13" s="93">
        <f t="shared" ref="K13:K18" si="2">J13*I13</f>
        <v>0</v>
      </c>
      <c r="L13" s="62"/>
      <c r="M13" s="62">
        <f t="shared" ref="M13:M18" si="3">L13*F13</f>
        <v>0</v>
      </c>
      <c r="N13" s="84">
        <f t="shared" ref="N13:N18" si="4">M13+K13</f>
        <v>0</v>
      </c>
      <c r="O13" s="21"/>
      <c r="P13" s="3"/>
      <c r="Q13" s="3"/>
      <c r="T13" s="32"/>
    </row>
    <row r="14" spans="1:24" s="4" customFormat="1" x14ac:dyDescent="0.3">
      <c r="A14" s="55"/>
      <c r="B14" s="55"/>
      <c r="C14" s="79" t="s">
        <v>45</v>
      </c>
      <c r="D14" s="56">
        <v>1</v>
      </c>
      <c r="E14" s="57">
        <v>0.05</v>
      </c>
      <c r="F14" s="23">
        <f t="shared" si="0"/>
        <v>1.05</v>
      </c>
      <c r="G14" s="58" t="s">
        <v>19</v>
      </c>
      <c r="H14" s="58"/>
      <c r="I14" s="92">
        <f t="shared" si="1"/>
        <v>0</v>
      </c>
      <c r="J14" s="91">
        <v>59</v>
      </c>
      <c r="K14" s="93">
        <f t="shared" si="2"/>
        <v>0</v>
      </c>
      <c r="L14" s="62"/>
      <c r="M14" s="62">
        <f t="shared" si="3"/>
        <v>0</v>
      </c>
      <c r="N14" s="84">
        <f t="shared" si="4"/>
        <v>0</v>
      </c>
      <c r="O14" s="21"/>
      <c r="P14" s="3"/>
      <c r="Q14" s="3"/>
      <c r="T14" s="32"/>
    </row>
    <row r="15" spans="1:24" s="4" customFormat="1" x14ac:dyDescent="0.3">
      <c r="A15" s="55"/>
      <c r="B15" s="55"/>
      <c r="C15" s="79" t="s">
        <v>29</v>
      </c>
      <c r="D15" s="56">
        <v>1</v>
      </c>
      <c r="E15" s="57">
        <v>0.05</v>
      </c>
      <c r="F15" s="23">
        <f t="shared" si="0"/>
        <v>1.05</v>
      </c>
      <c r="G15" s="58" t="s">
        <v>19</v>
      </c>
      <c r="H15" s="58"/>
      <c r="I15" s="92">
        <f t="shared" si="1"/>
        <v>0</v>
      </c>
      <c r="J15" s="91">
        <v>59</v>
      </c>
      <c r="K15" s="93">
        <f t="shared" si="2"/>
        <v>0</v>
      </c>
      <c r="L15" s="62"/>
      <c r="M15" s="62">
        <f t="shared" si="3"/>
        <v>0</v>
      </c>
      <c r="N15" s="84">
        <f t="shared" si="4"/>
        <v>0</v>
      </c>
      <c r="O15" s="21"/>
      <c r="P15" s="3"/>
      <c r="Q15" s="3"/>
      <c r="T15" s="32"/>
    </row>
    <row r="16" spans="1:24" s="4" customFormat="1" x14ac:dyDescent="0.3">
      <c r="A16" s="55"/>
      <c r="B16" s="55"/>
      <c r="C16" s="79" t="s">
        <v>30</v>
      </c>
      <c r="D16" s="56">
        <v>1</v>
      </c>
      <c r="E16" s="57">
        <v>0</v>
      </c>
      <c r="F16" s="23">
        <f t="shared" si="0"/>
        <v>1</v>
      </c>
      <c r="G16" s="58" t="s">
        <v>16</v>
      </c>
      <c r="H16" s="58"/>
      <c r="I16" s="58"/>
      <c r="J16" s="91">
        <v>59</v>
      </c>
      <c r="K16" s="93">
        <f t="shared" si="2"/>
        <v>0</v>
      </c>
      <c r="L16" s="62"/>
      <c r="M16" s="62">
        <f t="shared" si="3"/>
        <v>0</v>
      </c>
      <c r="N16" s="84">
        <f t="shared" si="4"/>
        <v>0</v>
      </c>
      <c r="O16" s="21"/>
      <c r="P16" s="3"/>
      <c r="Q16" s="3"/>
      <c r="T16" s="32"/>
    </row>
    <row r="17" spans="1:20" s="4" customFormat="1" x14ac:dyDescent="0.3">
      <c r="A17" s="55"/>
      <c r="B17" s="55"/>
      <c r="C17" s="79" t="s">
        <v>31</v>
      </c>
      <c r="D17" s="56">
        <v>1</v>
      </c>
      <c r="E17" s="57">
        <v>0</v>
      </c>
      <c r="F17" s="23">
        <f t="shared" si="0"/>
        <v>1</v>
      </c>
      <c r="G17" s="58" t="s">
        <v>16</v>
      </c>
      <c r="H17" s="58"/>
      <c r="I17" s="58"/>
      <c r="J17" s="91">
        <v>59</v>
      </c>
      <c r="K17" s="93">
        <f t="shared" si="2"/>
        <v>0</v>
      </c>
      <c r="L17" s="62"/>
      <c r="M17" s="62">
        <f t="shared" si="3"/>
        <v>0</v>
      </c>
      <c r="N17" s="84">
        <f t="shared" si="4"/>
        <v>0</v>
      </c>
      <c r="O17" s="21"/>
      <c r="P17" s="3"/>
      <c r="Q17" s="3"/>
      <c r="T17" s="32"/>
    </row>
    <row r="18" spans="1:20" s="4" customFormat="1" x14ac:dyDescent="0.3">
      <c r="A18" s="55"/>
      <c r="B18" s="55"/>
      <c r="C18" s="79" t="s">
        <v>32</v>
      </c>
      <c r="D18" s="56">
        <v>1</v>
      </c>
      <c r="E18" s="57">
        <v>0</v>
      </c>
      <c r="F18" s="23">
        <f t="shared" si="0"/>
        <v>1</v>
      </c>
      <c r="G18" s="58" t="s">
        <v>16</v>
      </c>
      <c r="H18" s="58"/>
      <c r="I18" s="58"/>
      <c r="J18" s="91">
        <v>59</v>
      </c>
      <c r="K18" s="93">
        <f t="shared" si="2"/>
        <v>0</v>
      </c>
      <c r="L18" s="62"/>
      <c r="M18" s="62">
        <f t="shared" si="3"/>
        <v>0</v>
      </c>
      <c r="N18" s="84">
        <f t="shared" si="4"/>
        <v>0</v>
      </c>
      <c r="O18" s="21"/>
      <c r="P18" s="3"/>
      <c r="Q18" s="3"/>
      <c r="T18" s="32"/>
    </row>
    <row r="19" spans="1:20" s="4" customFormat="1" x14ac:dyDescent="0.3">
      <c r="A19" s="55"/>
      <c r="B19" s="55"/>
      <c r="C19" s="79"/>
      <c r="D19" s="56"/>
      <c r="E19" s="57"/>
      <c r="F19" s="23"/>
      <c r="G19" s="58"/>
      <c r="H19" s="58"/>
      <c r="I19" s="58"/>
      <c r="J19" s="58"/>
      <c r="K19" s="58"/>
      <c r="L19" s="58"/>
      <c r="M19" s="58"/>
      <c r="N19" s="59"/>
      <c r="O19" s="21"/>
      <c r="P19" s="3"/>
      <c r="Q19" s="3"/>
      <c r="T19" s="32"/>
    </row>
    <row r="20" spans="1:20" s="4" customFormat="1" ht="18" x14ac:dyDescent="0.35">
      <c r="A20" s="55"/>
      <c r="B20" s="55"/>
      <c r="C20" s="94" t="s">
        <v>43</v>
      </c>
      <c r="D20" s="95"/>
      <c r="E20" s="96"/>
      <c r="F20" s="97"/>
      <c r="G20" s="98"/>
      <c r="H20" s="98"/>
      <c r="I20" s="98"/>
      <c r="J20" s="99">
        <v>69.099999999999994</v>
      </c>
      <c r="K20" s="58"/>
      <c r="L20" s="58"/>
      <c r="M20" s="58"/>
      <c r="N20" s="59"/>
      <c r="O20" s="21"/>
      <c r="P20" s="3"/>
      <c r="Q20" s="3"/>
      <c r="T20" s="32"/>
    </row>
    <row r="21" spans="1:20" s="4" customFormat="1" x14ac:dyDescent="0.3">
      <c r="A21" s="55"/>
      <c r="B21" s="55"/>
      <c r="C21" s="79"/>
      <c r="D21" s="56"/>
      <c r="E21" s="57"/>
      <c r="F21" s="23"/>
      <c r="G21" s="58"/>
      <c r="H21" s="58"/>
      <c r="I21" s="58"/>
      <c r="J21" s="58"/>
      <c r="K21" s="58"/>
      <c r="L21" s="58"/>
      <c r="M21" s="58"/>
      <c r="N21" s="59"/>
      <c r="O21" s="21"/>
      <c r="P21" s="3"/>
      <c r="Q21" s="3"/>
      <c r="T21" s="32"/>
    </row>
    <row r="22" spans="1:20" s="4" customFormat="1" x14ac:dyDescent="0.25">
      <c r="A22" s="50"/>
      <c r="B22" s="50"/>
      <c r="C22" s="50" t="s">
        <v>26</v>
      </c>
      <c r="D22" s="74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>
        <f>SUM(N23:N69)</f>
        <v>61724.386789843753</v>
      </c>
      <c r="P22" s="3" t="s">
        <v>15</v>
      </c>
      <c r="Q22" s="3"/>
      <c r="T22" s="32"/>
    </row>
    <row r="23" spans="1:20" s="4" customFormat="1" ht="15.75" customHeight="1" x14ac:dyDescent="0.25">
      <c r="A23" s="55"/>
      <c r="B23" s="55"/>
      <c r="C23" s="55"/>
      <c r="D23" s="56"/>
      <c r="E23" s="57"/>
      <c r="F23" s="23"/>
      <c r="G23" s="58"/>
      <c r="H23" s="62"/>
      <c r="I23" s="58"/>
      <c r="J23" s="58"/>
      <c r="K23" s="58"/>
      <c r="L23" s="58"/>
      <c r="M23" s="58"/>
      <c r="N23" s="59"/>
      <c r="O23" s="21"/>
      <c r="P23" s="3"/>
      <c r="Q23" s="3"/>
      <c r="T23" s="32"/>
    </row>
    <row r="24" spans="1:20" s="4" customFormat="1" ht="15.75" customHeight="1" x14ac:dyDescent="0.3">
      <c r="A24" s="60"/>
      <c r="B24" s="60"/>
      <c r="C24" s="78" t="s">
        <v>33</v>
      </c>
      <c r="D24" s="86"/>
      <c r="E24" s="24"/>
      <c r="F24" s="61"/>
      <c r="G24" s="88"/>
      <c r="H24" s="90"/>
      <c r="I24" s="89"/>
      <c r="J24" s="62"/>
      <c r="K24" s="62"/>
      <c r="L24" s="62"/>
      <c r="M24" s="62"/>
      <c r="N24" s="84"/>
      <c r="O24" s="85"/>
      <c r="P24" s="3"/>
      <c r="Q24" s="3"/>
      <c r="T24" s="32"/>
    </row>
    <row r="25" spans="1:20" s="4" customFormat="1" ht="15.75" customHeight="1" x14ac:dyDescent="0.3">
      <c r="A25" s="60" t="s">
        <v>80</v>
      </c>
      <c r="B25" s="60" t="s">
        <v>80</v>
      </c>
      <c r="C25" s="105" t="s">
        <v>52</v>
      </c>
      <c r="D25" s="106">
        <v>45</v>
      </c>
      <c r="E25" s="24">
        <v>0</v>
      </c>
      <c r="F25" s="61">
        <f t="shared" ref="F25:F39" si="5">D25*(1+E25)</f>
        <v>45</v>
      </c>
      <c r="G25" s="100" t="s">
        <v>12</v>
      </c>
      <c r="H25" s="90">
        <v>0.72599999999999998</v>
      </c>
      <c r="I25" s="89">
        <f t="shared" ref="I25" si="6">H25*F25</f>
        <v>32.67</v>
      </c>
      <c r="J25" s="62">
        <f t="shared" ref="J25:J68" si="7">$J$20</f>
        <v>69.099999999999994</v>
      </c>
      <c r="K25" s="62">
        <f t="shared" ref="K25" si="8">J25*I25</f>
        <v>2257.4969999999998</v>
      </c>
      <c r="L25" s="62">
        <v>18.100000000000001</v>
      </c>
      <c r="M25" s="62">
        <f t="shared" ref="M25" si="9">L25*F25</f>
        <v>814.50000000000011</v>
      </c>
      <c r="N25" s="84">
        <f t="shared" ref="N25" si="10">M25+K25</f>
        <v>3071.9969999999998</v>
      </c>
      <c r="O25" s="85"/>
      <c r="P25" s="3"/>
      <c r="Q25" s="3"/>
      <c r="T25" s="32"/>
    </row>
    <row r="26" spans="1:20" s="4" customFormat="1" ht="15.75" customHeight="1" x14ac:dyDescent="0.3">
      <c r="A26" s="60" t="s">
        <v>80</v>
      </c>
      <c r="B26" s="60" t="s">
        <v>80</v>
      </c>
      <c r="C26" s="105" t="s">
        <v>53</v>
      </c>
      <c r="D26" s="106">
        <v>5</v>
      </c>
      <c r="E26" s="24">
        <v>0</v>
      </c>
      <c r="F26" s="61">
        <f t="shared" si="5"/>
        <v>5</v>
      </c>
      <c r="G26" s="100" t="s">
        <v>12</v>
      </c>
      <c r="H26" s="90">
        <v>0.69599999999999995</v>
      </c>
      <c r="I26" s="89">
        <f t="shared" ref="I26:I39" si="11">H26*F26</f>
        <v>3.4799999999999995</v>
      </c>
      <c r="J26" s="62">
        <f t="shared" si="7"/>
        <v>69.099999999999994</v>
      </c>
      <c r="K26" s="62">
        <f t="shared" ref="K26:K39" si="12">J26*I26</f>
        <v>240.46799999999996</v>
      </c>
      <c r="L26" s="62">
        <v>20.2</v>
      </c>
      <c r="M26" s="62">
        <f t="shared" ref="M26:M39" si="13">L26*F26</f>
        <v>101</v>
      </c>
      <c r="N26" s="84">
        <f t="shared" ref="N26:N39" si="14">M26+K26</f>
        <v>341.46799999999996</v>
      </c>
      <c r="O26" s="85"/>
      <c r="P26" s="3"/>
      <c r="Q26" s="3"/>
      <c r="T26" s="32"/>
    </row>
    <row r="27" spans="1:20" s="4" customFormat="1" ht="15.75" customHeight="1" x14ac:dyDescent="0.3">
      <c r="A27" s="60" t="s">
        <v>80</v>
      </c>
      <c r="B27" s="60" t="s">
        <v>80</v>
      </c>
      <c r="C27" s="105" t="s">
        <v>54</v>
      </c>
      <c r="D27" s="106">
        <v>9</v>
      </c>
      <c r="E27" s="24">
        <v>0</v>
      </c>
      <c r="F27" s="61">
        <f t="shared" si="5"/>
        <v>9</v>
      </c>
      <c r="G27" s="100" t="s">
        <v>12</v>
      </c>
      <c r="H27" s="90">
        <v>0.90200000000000002</v>
      </c>
      <c r="I27" s="89">
        <f t="shared" si="11"/>
        <v>8.1180000000000003</v>
      </c>
      <c r="J27" s="62">
        <f t="shared" si="7"/>
        <v>69.099999999999994</v>
      </c>
      <c r="K27" s="62">
        <f t="shared" si="12"/>
        <v>560.9538</v>
      </c>
      <c r="L27" s="62">
        <v>77.8</v>
      </c>
      <c r="M27" s="62">
        <f t="shared" si="13"/>
        <v>700.19999999999993</v>
      </c>
      <c r="N27" s="84">
        <f t="shared" si="14"/>
        <v>1261.1538</v>
      </c>
      <c r="O27" s="85"/>
      <c r="P27" s="3"/>
      <c r="Q27" s="3"/>
      <c r="T27" s="32"/>
    </row>
    <row r="28" spans="1:20" s="4" customFormat="1" ht="15.75" customHeight="1" x14ac:dyDescent="0.3">
      <c r="A28" s="60" t="s">
        <v>80</v>
      </c>
      <c r="B28" s="60" t="s">
        <v>80</v>
      </c>
      <c r="C28" s="105" t="s">
        <v>55</v>
      </c>
      <c r="D28" s="106">
        <v>8</v>
      </c>
      <c r="E28" s="24">
        <v>0</v>
      </c>
      <c r="F28" s="61">
        <f t="shared" si="5"/>
        <v>8</v>
      </c>
      <c r="G28" s="100" t="s">
        <v>12</v>
      </c>
      <c r="H28" s="90">
        <v>1.24</v>
      </c>
      <c r="I28" s="89">
        <f t="shared" si="11"/>
        <v>9.92</v>
      </c>
      <c r="J28" s="62">
        <f t="shared" si="7"/>
        <v>69.099999999999994</v>
      </c>
      <c r="K28" s="62">
        <f t="shared" si="12"/>
        <v>685.47199999999998</v>
      </c>
      <c r="L28" s="62">
        <v>26.56</v>
      </c>
      <c r="M28" s="62">
        <f t="shared" si="13"/>
        <v>212.48</v>
      </c>
      <c r="N28" s="84">
        <f t="shared" si="14"/>
        <v>897.952</v>
      </c>
      <c r="O28" s="85"/>
      <c r="P28" s="3"/>
      <c r="Q28" s="3"/>
      <c r="T28" s="32"/>
    </row>
    <row r="29" spans="1:20" s="4" customFormat="1" ht="15.75" customHeight="1" x14ac:dyDescent="0.3">
      <c r="A29" s="60" t="s">
        <v>80</v>
      </c>
      <c r="B29" s="60" t="s">
        <v>80</v>
      </c>
      <c r="C29" s="105" t="s">
        <v>56</v>
      </c>
      <c r="D29" s="106">
        <v>4</v>
      </c>
      <c r="E29" s="24">
        <v>0</v>
      </c>
      <c r="F29" s="61">
        <f t="shared" si="5"/>
        <v>4</v>
      </c>
      <c r="G29" s="100" t="s">
        <v>12</v>
      </c>
      <c r="H29" s="90">
        <v>0.82799999999999996</v>
      </c>
      <c r="I29" s="89">
        <f t="shared" si="11"/>
        <v>3.3119999999999998</v>
      </c>
      <c r="J29" s="62">
        <f t="shared" si="7"/>
        <v>69.099999999999994</v>
      </c>
      <c r="K29" s="62">
        <f t="shared" si="12"/>
        <v>228.85919999999996</v>
      </c>
      <c r="L29" s="62">
        <v>22.7</v>
      </c>
      <c r="M29" s="62">
        <f t="shared" si="13"/>
        <v>90.8</v>
      </c>
      <c r="N29" s="84">
        <f t="shared" si="14"/>
        <v>319.65919999999994</v>
      </c>
      <c r="O29" s="85"/>
      <c r="P29" s="3"/>
      <c r="Q29" s="3"/>
      <c r="T29" s="32"/>
    </row>
    <row r="30" spans="1:20" s="4" customFormat="1" ht="15.75" customHeight="1" x14ac:dyDescent="0.3">
      <c r="A30" s="60" t="s">
        <v>80</v>
      </c>
      <c r="B30" s="60" t="s">
        <v>80</v>
      </c>
      <c r="C30" s="105" t="s">
        <v>57</v>
      </c>
      <c r="D30" s="106">
        <v>1</v>
      </c>
      <c r="E30" s="24">
        <v>0</v>
      </c>
      <c r="F30" s="61">
        <f t="shared" si="5"/>
        <v>1</v>
      </c>
      <c r="G30" s="100" t="s">
        <v>12</v>
      </c>
      <c r="H30" s="90">
        <v>0.68879999999999997</v>
      </c>
      <c r="I30" s="89">
        <f t="shared" si="11"/>
        <v>0.68879999999999997</v>
      </c>
      <c r="J30" s="62">
        <f t="shared" si="7"/>
        <v>69.099999999999994</v>
      </c>
      <c r="K30" s="62">
        <f t="shared" si="12"/>
        <v>47.596079999999994</v>
      </c>
      <c r="L30" s="62">
        <v>17.8</v>
      </c>
      <c r="M30" s="62">
        <f t="shared" si="13"/>
        <v>17.8</v>
      </c>
      <c r="N30" s="84">
        <f t="shared" si="14"/>
        <v>65.396079999999998</v>
      </c>
      <c r="O30" s="85"/>
      <c r="P30" s="3"/>
      <c r="Q30" s="3"/>
      <c r="T30" s="32"/>
    </row>
    <row r="31" spans="1:20" s="4" customFormat="1" ht="15.75" customHeight="1" x14ac:dyDescent="0.3">
      <c r="A31" s="60" t="s">
        <v>80</v>
      </c>
      <c r="B31" s="60" t="s">
        <v>80</v>
      </c>
      <c r="C31" s="105" t="s">
        <v>58</v>
      </c>
      <c r="D31" s="106">
        <v>24</v>
      </c>
      <c r="E31" s="24">
        <v>0</v>
      </c>
      <c r="F31" s="61">
        <f t="shared" si="5"/>
        <v>24</v>
      </c>
      <c r="G31" s="100" t="s">
        <v>12</v>
      </c>
      <c r="H31" s="90">
        <v>1.19</v>
      </c>
      <c r="I31" s="89">
        <f t="shared" ref="I31" si="15">H31*F31</f>
        <v>28.56</v>
      </c>
      <c r="J31" s="62">
        <f t="shared" si="7"/>
        <v>69.099999999999994</v>
      </c>
      <c r="K31" s="62">
        <f t="shared" ref="K31" si="16">J31*I31</f>
        <v>1973.4959999999996</v>
      </c>
      <c r="L31" s="62">
        <v>22.1</v>
      </c>
      <c r="M31" s="62">
        <f t="shared" si="13"/>
        <v>530.40000000000009</v>
      </c>
      <c r="N31" s="84">
        <f t="shared" si="14"/>
        <v>2503.8959999999997</v>
      </c>
      <c r="O31" s="85"/>
      <c r="P31" s="3"/>
      <c r="Q31" s="3"/>
      <c r="T31" s="32"/>
    </row>
    <row r="32" spans="1:20" s="4" customFormat="1" ht="15.75" customHeight="1" x14ac:dyDescent="0.3">
      <c r="A32" s="60" t="s">
        <v>80</v>
      </c>
      <c r="B32" s="60" t="s">
        <v>80</v>
      </c>
      <c r="C32" s="105" t="s">
        <v>59</v>
      </c>
      <c r="D32" s="106">
        <v>7</v>
      </c>
      <c r="E32" s="24">
        <v>0</v>
      </c>
      <c r="F32" s="61">
        <f t="shared" si="5"/>
        <v>7</v>
      </c>
      <c r="G32" s="100" t="s">
        <v>12</v>
      </c>
      <c r="H32" s="90">
        <v>0.72499999999999998</v>
      </c>
      <c r="I32" s="89">
        <f t="shared" si="11"/>
        <v>5.0750000000000002</v>
      </c>
      <c r="J32" s="62">
        <f t="shared" si="7"/>
        <v>69.099999999999994</v>
      </c>
      <c r="K32" s="62">
        <f t="shared" si="12"/>
        <v>350.6825</v>
      </c>
      <c r="L32" s="62">
        <v>18</v>
      </c>
      <c r="M32" s="62">
        <f t="shared" si="13"/>
        <v>126</v>
      </c>
      <c r="N32" s="84">
        <f t="shared" si="14"/>
        <v>476.6825</v>
      </c>
      <c r="O32" s="85"/>
      <c r="P32" s="3"/>
      <c r="Q32" s="3"/>
      <c r="T32" s="32"/>
    </row>
    <row r="33" spans="1:20" s="4" customFormat="1" ht="15.75" customHeight="1" x14ac:dyDescent="0.3">
      <c r="A33" s="60" t="s">
        <v>80</v>
      </c>
      <c r="B33" s="60" t="s">
        <v>80</v>
      </c>
      <c r="C33" s="105" t="s">
        <v>60</v>
      </c>
      <c r="D33" s="106">
        <v>4</v>
      </c>
      <c r="E33" s="24">
        <v>0</v>
      </c>
      <c r="F33" s="61">
        <f t="shared" si="5"/>
        <v>4</v>
      </c>
      <c r="G33" s="100" t="s">
        <v>12</v>
      </c>
      <c r="H33" s="90">
        <v>0.90200000000000002</v>
      </c>
      <c r="I33" s="89">
        <f t="shared" ref="I33" si="17">H33*F33</f>
        <v>3.6080000000000001</v>
      </c>
      <c r="J33" s="62">
        <f t="shared" si="7"/>
        <v>69.099999999999994</v>
      </c>
      <c r="K33" s="62">
        <f t="shared" ref="K33" si="18">J33*I33</f>
        <v>249.31279999999998</v>
      </c>
      <c r="L33" s="62">
        <v>77.8</v>
      </c>
      <c r="M33" s="62">
        <f t="shared" si="13"/>
        <v>311.2</v>
      </c>
      <c r="N33" s="84">
        <f t="shared" si="14"/>
        <v>560.51279999999997</v>
      </c>
      <c r="O33" s="85"/>
      <c r="P33" s="3"/>
      <c r="Q33" s="3"/>
      <c r="T33" s="32"/>
    </row>
    <row r="34" spans="1:20" s="4" customFormat="1" ht="15.75" customHeight="1" x14ac:dyDescent="0.3">
      <c r="A34" s="60" t="s">
        <v>80</v>
      </c>
      <c r="B34" s="60" t="s">
        <v>80</v>
      </c>
      <c r="C34" s="105" t="s">
        <v>61</v>
      </c>
      <c r="D34" s="86">
        <f>6.25*5.33/32</f>
        <v>1.041015625</v>
      </c>
      <c r="E34" s="24">
        <v>0</v>
      </c>
      <c r="F34" s="61">
        <f t="shared" si="5"/>
        <v>1.041015625</v>
      </c>
      <c r="G34" s="100" t="s">
        <v>12</v>
      </c>
      <c r="H34" s="90">
        <v>1.32</v>
      </c>
      <c r="I34" s="89">
        <f t="shared" si="11"/>
        <v>1.3741406250000001</v>
      </c>
      <c r="J34" s="62">
        <f t="shared" si="7"/>
        <v>69.099999999999994</v>
      </c>
      <c r="K34" s="62">
        <f t="shared" si="12"/>
        <v>94.953117187499998</v>
      </c>
      <c r="L34" s="62">
        <v>60.89</v>
      </c>
      <c r="M34" s="62">
        <f t="shared" si="13"/>
        <v>63.387441406249998</v>
      </c>
      <c r="N34" s="84">
        <f t="shared" si="14"/>
        <v>158.34055859374999</v>
      </c>
      <c r="O34" s="85"/>
      <c r="P34" s="3"/>
      <c r="Q34" s="3"/>
      <c r="T34" s="32"/>
    </row>
    <row r="35" spans="1:20" s="4" customFormat="1" ht="15.75" customHeight="1" x14ac:dyDescent="0.3">
      <c r="A35" s="60" t="s">
        <v>80</v>
      </c>
      <c r="B35" s="60" t="s">
        <v>80</v>
      </c>
      <c r="C35" s="105" t="s">
        <v>63</v>
      </c>
      <c r="D35" s="106">
        <v>4</v>
      </c>
      <c r="E35" s="24">
        <v>0</v>
      </c>
      <c r="F35" s="61">
        <f t="shared" si="5"/>
        <v>4</v>
      </c>
      <c r="G35" s="100" t="s">
        <v>12</v>
      </c>
      <c r="H35" s="90">
        <v>0.8</v>
      </c>
      <c r="I35" s="89">
        <f t="shared" si="11"/>
        <v>3.2</v>
      </c>
      <c r="J35" s="62">
        <f t="shared" si="7"/>
        <v>69.099999999999994</v>
      </c>
      <c r="K35" s="62">
        <f t="shared" si="12"/>
        <v>221.12</v>
      </c>
      <c r="L35" s="62">
        <v>11.89</v>
      </c>
      <c r="M35" s="62">
        <f t="shared" si="13"/>
        <v>47.56</v>
      </c>
      <c r="N35" s="84">
        <f t="shared" si="14"/>
        <v>268.68</v>
      </c>
      <c r="O35" s="85"/>
      <c r="P35" s="3"/>
      <c r="Q35" s="3"/>
      <c r="T35" s="32"/>
    </row>
    <row r="36" spans="1:20" s="4" customFormat="1" ht="15.75" customHeight="1" x14ac:dyDescent="0.3">
      <c r="A36" s="60" t="s">
        <v>80</v>
      </c>
      <c r="B36" s="60" t="s">
        <v>80</v>
      </c>
      <c r="C36" s="105" t="s">
        <v>64</v>
      </c>
      <c r="D36" s="106">
        <v>2</v>
      </c>
      <c r="E36" s="24">
        <v>0</v>
      </c>
      <c r="F36" s="61">
        <f t="shared" si="5"/>
        <v>2</v>
      </c>
      <c r="G36" s="100" t="s">
        <v>12</v>
      </c>
      <c r="H36" s="90">
        <v>2.5259999999999998</v>
      </c>
      <c r="I36" s="89">
        <f t="shared" si="11"/>
        <v>5.0519999999999996</v>
      </c>
      <c r="J36" s="62">
        <f t="shared" si="7"/>
        <v>69.099999999999994</v>
      </c>
      <c r="K36" s="62">
        <f t="shared" si="12"/>
        <v>349.09319999999997</v>
      </c>
      <c r="L36" s="62">
        <v>71.17</v>
      </c>
      <c r="M36" s="62">
        <f t="shared" si="13"/>
        <v>142.34</v>
      </c>
      <c r="N36" s="84">
        <f t="shared" si="14"/>
        <v>491.43319999999994</v>
      </c>
      <c r="O36" s="85"/>
      <c r="P36" s="3"/>
      <c r="Q36" s="3"/>
      <c r="T36" s="32"/>
    </row>
    <row r="37" spans="1:20" s="4" customFormat="1" ht="15.75" customHeight="1" x14ac:dyDescent="0.3">
      <c r="A37" s="60" t="s">
        <v>80</v>
      </c>
      <c r="B37" s="60" t="s">
        <v>80</v>
      </c>
      <c r="C37" s="105" t="s">
        <v>65</v>
      </c>
      <c r="D37" s="106">
        <v>1</v>
      </c>
      <c r="E37" s="24">
        <v>0</v>
      </c>
      <c r="F37" s="61">
        <f t="shared" si="5"/>
        <v>1</v>
      </c>
      <c r="G37" s="100" t="s">
        <v>12</v>
      </c>
      <c r="H37" s="90">
        <v>1.23</v>
      </c>
      <c r="I37" s="89">
        <f t="shared" si="11"/>
        <v>1.23</v>
      </c>
      <c r="J37" s="62">
        <f t="shared" si="7"/>
        <v>69.099999999999994</v>
      </c>
      <c r="K37" s="62">
        <f t="shared" si="12"/>
        <v>84.992999999999995</v>
      </c>
      <c r="L37" s="62"/>
      <c r="M37" s="62">
        <f t="shared" si="13"/>
        <v>0</v>
      </c>
      <c r="N37" s="84">
        <f t="shared" si="14"/>
        <v>84.992999999999995</v>
      </c>
      <c r="O37" s="85"/>
      <c r="P37" s="3"/>
      <c r="Q37" s="3"/>
      <c r="T37" s="32"/>
    </row>
    <row r="38" spans="1:20" s="4" customFormat="1" ht="15.75" customHeight="1" x14ac:dyDescent="0.3">
      <c r="A38" s="60" t="s">
        <v>80</v>
      </c>
      <c r="B38" s="60" t="s">
        <v>80</v>
      </c>
      <c r="C38" s="105" t="s">
        <v>66</v>
      </c>
      <c r="D38" s="106">
        <v>1</v>
      </c>
      <c r="E38" s="24">
        <v>0</v>
      </c>
      <c r="F38" s="61">
        <f t="shared" si="5"/>
        <v>1</v>
      </c>
      <c r="G38" s="100" t="s">
        <v>12</v>
      </c>
      <c r="H38" s="90">
        <v>1.23</v>
      </c>
      <c r="I38" s="89">
        <f t="shared" ref="I38" si="19">H38*F38</f>
        <v>1.23</v>
      </c>
      <c r="J38" s="62">
        <f t="shared" si="7"/>
        <v>69.099999999999994</v>
      </c>
      <c r="K38" s="62">
        <f t="shared" ref="K38" si="20">J38*I38</f>
        <v>84.992999999999995</v>
      </c>
      <c r="L38" s="62">
        <v>39.99</v>
      </c>
      <c r="M38" s="62">
        <f t="shared" si="13"/>
        <v>39.99</v>
      </c>
      <c r="N38" s="84">
        <f t="shared" si="14"/>
        <v>124.983</v>
      </c>
      <c r="O38" s="85"/>
      <c r="P38" s="3"/>
      <c r="Q38" s="3"/>
      <c r="T38" s="32"/>
    </row>
    <row r="39" spans="1:20" s="4" customFormat="1" ht="15.75" customHeight="1" x14ac:dyDescent="0.3">
      <c r="A39" s="60" t="s">
        <v>80</v>
      </c>
      <c r="B39" s="60" t="s">
        <v>80</v>
      </c>
      <c r="C39" s="105" t="s">
        <v>67</v>
      </c>
      <c r="D39" s="106">
        <v>3</v>
      </c>
      <c r="E39" s="24">
        <v>0</v>
      </c>
      <c r="F39" s="61">
        <f t="shared" si="5"/>
        <v>3</v>
      </c>
      <c r="G39" s="100" t="s">
        <v>12</v>
      </c>
      <c r="H39" s="90">
        <v>1.224</v>
      </c>
      <c r="I39" s="89">
        <f t="shared" si="11"/>
        <v>3.6719999999999997</v>
      </c>
      <c r="J39" s="62">
        <f t="shared" si="7"/>
        <v>69.099999999999994</v>
      </c>
      <c r="K39" s="62">
        <f t="shared" si="12"/>
        <v>253.73519999999996</v>
      </c>
      <c r="L39" s="62">
        <v>79.5</v>
      </c>
      <c r="M39" s="62">
        <f t="shared" si="13"/>
        <v>238.5</v>
      </c>
      <c r="N39" s="84">
        <f t="shared" si="14"/>
        <v>492.23519999999996</v>
      </c>
      <c r="O39" s="85"/>
      <c r="P39" s="3"/>
      <c r="Q39" s="3"/>
      <c r="T39" s="32"/>
    </row>
    <row r="40" spans="1:20" s="4" customFormat="1" ht="15.75" customHeight="1" x14ac:dyDescent="0.3">
      <c r="A40" s="60"/>
      <c r="B40" s="60"/>
      <c r="C40" s="82"/>
      <c r="D40" s="86"/>
      <c r="E40" s="24"/>
      <c r="F40" s="61"/>
      <c r="G40" s="88"/>
      <c r="H40" s="90"/>
      <c r="I40" s="89"/>
      <c r="J40" s="62"/>
      <c r="K40" s="62"/>
      <c r="L40" s="62"/>
      <c r="M40" s="62"/>
      <c r="N40" s="84"/>
      <c r="O40" s="85"/>
      <c r="P40" s="3"/>
      <c r="Q40" s="3"/>
      <c r="T40" s="32"/>
    </row>
    <row r="41" spans="1:20" s="4" customFormat="1" ht="15.75" customHeight="1" x14ac:dyDescent="0.3">
      <c r="A41" s="60"/>
      <c r="B41" s="60"/>
      <c r="C41" s="78" t="s">
        <v>44</v>
      </c>
      <c r="D41" s="101"/>
      <c r="E41" s="101"/>
      <c r="F41" s="101"/>
      <c r="G41" s="102"/>
      <c r="H41" s="90"/>
      <c r="I41" s="89"/>
      <c r="J41" s="62"/>
      <c r="K41" s="62"/>
      <c r="L41" s="62"/>
      <c r="M41" s="62"/>
      <c r="N41" s="84"/>
      <c r="O41" s="85"/>
      <c r="P41" s="3"/>
      <c r="Q41" s="3"/>
      <c r="T41" s="32"/>
    </row>
    <row r="42" spans="1:20" s="4" customFormat="1" ht="46.8" x14ac:dyDescent="0.3">
      <c r="A42" s="60" t="s">
        <v>81</v>
      </c>
      <c r="B42" s="60" t="s">
        <v>81</v>
      </c>
      <c r="C42" s="107" t="s">
        <v>46</v>
      </c>
      <c r="D42" s="106">
        <v>12</v>
      </c>
      <c r="E42" s="24">
        <v>0</v>
      </c>
      <c r="F42" s="61">
        <f t="shared" ref="F42:F47" si="21">D42*(1+E42)</f>
        <v>12</v>
      </c>
      <c r="G42" s="100" t="s">
        <v>12</v>
      </c>
      <c r="H42" s="90">
        <v>2.1080000000000001</v>
      </c>
      <c r="I42" s="89">
        <f t="shared" ref="I42" si="22">H42*F42</f>
        <v>25.295999999999999</v>
      </c>
      <c r="J42" s="62">
        <f t="shared" ref="J42:J58" si="23">$J$20</f>
        <v>69.099999999999994</v>
      </c>
      <c r="K42" s="62">
        <f t="shared" ref="K42" si="24">J42*I42</f>
        <v>1747.9535999999998</v>
      </c>
      <c r="L42" s="62">
        <v>105.26</v>
      </c>
      <c r="M42" s="62">
        <f t="shared" ref="M42" si="25">L42*F42</f>
        <v>1263.1200000000001</v>
      </c>
      <c r="N42" s="84">
        <f t="shared" ref="N42" si="26">M42+K42</f>
        <v>3011.0735999999997</v>
      </c>
      <c r="O42" s="85"/>
      <c r="P42" s="3"/>
      <c r="Q42" s="3"/>
      <c r="T42" s="32"/>
    </row>
    <row r="43" spans="1:20" s="4" customFormat="1" ht="46.8" x14ac:dyDescent="0.3">
      <c r="A43" s="60" t="s">
        <v>81</v>
      </c>
      <c r="B43" s="60" t="s">
        <v>81</v>
      </c>
      <c r="C43" s="107" t="s">
        <v>47</v>
      </c>
      <c r="D43" s="106">
        <v>3</v>
      </c>
      <c r="E43" s="24">
        <v>0</v>
      </c>
      <c r="F43" s="61">
        <f t="shared" si="21"/>
        <v>3</v>
      </c>
      <c r="G43" s="100" t="s">
        <v>12</v>
      </c>
      <c r="H43" s="90">
        <v>2.2010000000000001</v>
      </c>
      <c r="I43" s="89">
        <f t="shared" ref="I43:I47" si="27">H43*F43</f>
        <v>6.6029999999999998</v>
      </c>
      <c r="J43" s="62">
        <f t="shared" si="23"/>
        <v>69.099999999999994</v>
      </c>
      <c r="K43" s="62">
        <f t="shared" ref="K43:K47" si="28">J43*I43</f>
        <v>456.26729999999992</v>
      </c>
      <c r="L43" s="62">
        <v>110.43</v>
      </c>
      <c r="M43" s="62">
        <f t="shared" ref="M43:M47" si="29">L43*F43</f>
        <v>331.29</v>
      </c>
      <c r="N43" s="84">
        <f t="shared" ref="N43:N47" si="30">M43+K43</f>
        <v>787.55729999999994</v>
      </c>
      <c r="O43" s="85"/>
      <c r="P43" s="3"/>
      <c r="Q43" s="3"/>
      <c r="T43" s="32"/>
    </row>
    <row r="44" spans="1:20" s="4" customFormat="1" ht="46.8" x14ac:dyDescent="0.3">
      <c r="A44" s="60" t="s">
        <v>81</v>
      </c>
      <c r="B44" s="60" t="s">
        <v>81</v>
      </c>
      <c r="C44" s="107" t="s">
        <v>48</v>
      </c>
      <c r="D44" s="106">
        <v>1</v>
      </c>
      <c r="E44" s="24">
        <v>0</v>
      </c>
      <c r="F44" s="61">
        <f t="shared" si="21"/>
        <v>1</v>
      </c>
      <c r="G44" s="100" t="s">
        <v>12</v>
      </c>
      <c r="H44" s="90">
        <v>3.7679999999999998</v>
      </c>
      <c r="I44" s="89">
        <f t="shared" si="27"/>
        <v>3.7679999999999998</v>
      </c>
      <c r="J44" s="62">
        <f t="shared" si="23"/>
        <v>69.099999999999994</v>
      </c>
      <c r="K44" s="62">
        <f t="shared" si="28"/>
        <v>260.36879999999996</v>
      </c>
      <c r="L44" s="62">
        <v>115.38</v>
      </c>
      <c r="M44" s="62">
        <f t="shared" si="29"/>
        <v>115.38</v>
      </c>
      <c r="N44" s="84">
        <f t="shared" si="30"/>
        <v>375.74879999999996</v>
      </c>
      <c r="O44" s="85"/>
      <c r="P44" s="3"/>
      <c r="Q44" s="3"/>
      <c r="T44" s="32"/>
    </row>
    <row r="45" spans="1:20" s="4" customFormat="1" ht="62.4" x14ac:dyDescent="0.3">
      <c r="A45" s="60" t="s">
        <v>81</v>
      </c>
      <c r="B45" s="60" t="s">
        <v>81</v>
      </c>
      <c r="C45" s="107" t="s">
        <v>49</v>
      </c>
      <c r="D45" s="106">
        <v>2</v>
      </c>
      <c r="E45" s="24">
        <v>0</v>
      </c>
      <c r="F45" s="61">
        <f t="shared" si="21"/>
        <v>2</v>
      </c>
      <c r="G45" s="100" t="s">
        <v>12</v>
      </c>
      <c r="H45" s="90">
        <v>3.7679999999999998</v>
      </c>
      <c r="I45" s="89">
        <f t="shared" si="27"/>
        <v>7.5359999999999996</v>
      </c>
      <c r="J45" s="62">
        <f t="shared" si="23"/>
        <v>69.099999999999994</v>
      </c>
      <c r="K45" s="62">
        <f t="shared" si="28"/>
        <v>520.73759999999993</v>
      </c>
      <c r="L45" s="62">
        <v>132.9</v>
      </c>
      <c r="M45" s="62">
        <f t="shared" si="29"/>
        <v>265.8</v>
      </c>
      <c r="N45" s="84">
        <f t="shared" si="30"/>
        <v>786.53759999999988</v>
      </c>
      <c r="O45" s="85"/>
      <c r="P45" s="3"/>
      <c r="Q45" s="3"/>
      <c r="T45" s="32"/>
    </row>
    <row r="46" spans="1:20" s="4" customFormat="1" ht="46.8" x14ac:dyDescent="0.3">
      <c r="A46" s="60" t="s">
        <v>81</v>
      </c>
      <c r="B46" s="60" t="s">
        <v>81</v>
      </c>
      <c r="C46" s="107" t="s">
        <v>50</v>
      </c>
      <c r="D46" s="106">
        <v>23</v>
      </c>
      <c r="E46" s="24">
        <v>0</v>
      </c>
      <c r="F46" s="61">
        <f t="shared" si="21"/>
        <v>23</v>
      </c>
      <c r="G46" s="100" t="s">
        <v>12</v>
      </c>
      <c r="H46" s="90">
        <v>1.96</v>
      </c>
      <c r="I46" s="89">
        <f t="shared" si="27"/>
        <v>45.08</v>
      </c>
      <c r="J46" s="62">
        <f t="shared" si="23"/>
        <v>69.099999999999994</v>
      </c>
      <c r="K46" s="62">
        <f t="shared" si="28"/>
        <v>3115.0279999999998</v>
      </c>
      <c r="L46" s="62">
        <v>221</v>
      </c>
      <c r="M46" s="62">
        <f t="shared" si="29"/>
        <v>5083</v>
      </c>
      <c r="N46" s="84">
        <f t="shared" si="30"/>
        <v>8198.0280000000002</v>
      </c>
      <c r="O46" s="85"/>
      <c r="P46" s="3"/>
      <c r="Q46" s="3"/>
      <c r="T46" s="32"/>
    </row>
    <row r="47" spans="1:20" s="4" customFormat="1" ht="62.4" x14ac:dyDescent="0.3">
      <c r="A47" s="60" t="s">
        <v>81</v>
      </c>
      <c r="B47" s="60" t="s">
        <v>81</v>
      </c>
      <c r="C47" s="107" t="s">
        <v>51</v>
      </c>
      <c r="D47" s="106">
        <v>8</v>
      </c>
      <c r="E47" s="24">
        <v>0</v>
      </c>
      <c r="F47" s="61">
        <f t="shared" si="21"/>
        <v>8</v>
      </c>
      <c r="G47" s="100" t="s">
        <v>12</v>
      </c>
      <c r="H47" s="90">
        <v>1.99</v>
      </c>
      <c r="I47" s="89">
        <f t="shared" si="27"/>
        <v>15.92</v>
      </c>
      <c r="J47" s="62">
        <f t="shared" si="23"/>
        <v>69.099999999999994</v>
      </c>
      <c r="K47" s="62">
        <f t="shared" si="28"/>
        <v>1100.0719999999999</v>
      </c>
      <c r="L47" s="62">
        <v>235</v>
      </c>
      <c r="M47" s="62">
        <f t="shared" si="29"/>
        <v>1880</v>
      </c>
      <c r="N47" s="84">
        <f t="shared" si="30"/>
        <v>2980.0720000000001</v>
      </c>
      <c r="O47" s="85"/>
      <c r="P47" s="3"/>
      <c r="Q47" s="3"/>
      <c r="T47" s="32"/>
    </row>
    <row r="48" spans="1:20" s="4" customFormat="1" x14ac:dyDescent="0.3">
      <c r="A48" s="60"/>
      <c r="B48" s="60"/>
      <c r="C48" s="104"/>
      <c r="D48" s="103"/>
      <c r="E48" s="24"/>
      <c r="F48" s="61"/>
      <c r="G48" s="100"/>
      <c r="H48" s="90"/>
      <c r="I48" s="89"/>
      <c r="J48" s="62"/>
      <c r="K48" s="62"/>
      <c r="L48" s="62"/>
      <c r="M48" s="62"/>
      <c r="N48" s="84"/>
      <c r="O48" s="85"/>
      <c r="P48" s="3"/>
      <c r="Q48" s="3"/>
      <c r="T48" s="32"/>
    </row>
    <row r="49" spans="1:20" s="4" customFormat="1" x14ac:dyDescent="0.3">
      <c r="A49" s="60"/>
      <c r="B49" s="60"/>
      <c r="C49" s="78" t="s">
        <v>68</v>
      </c>
      <c r="D49" s="108"/>
      <c r="E49" s="108"/>
      <c r="F49" s="108"/>
      <c r="G49" s="109"/>
      <c r="H49" s="90"/>
      <c r="I49" s="89"/>
      <c r="J49" s="62"/>
      <c r="K49" s="62"/>
      <c r="L49" s="62"/>
      <c r="M49" s="62"/>
      <c r="N49" s="84"/>
      <c r="O49" s="85"/>
      <c r="P49" s="3"/>
      <c r="Q49" s="3"/>
      <c r="T49" s="32"/>
    </row>
    <row r="50" spans="1:20" s="4" customFormat="1" x14ac:dyDescent="0.3">
      <c r="A50" s="60" t="s">
        <v>82</v>
      </c>
      <c r="B50" s="60" t="s">
        <v>82</v>
      </c>
      <c r="C50" s="105" t="s">
        <v>69</v>
      </c>
      <c r="D50" s="106">
        <v>1</v>
      </c>
      <c r="E50" s="24">
        <v>0</v>
      </c>
      <c r="F50" s="61">
        <f t="shared" ref="F50:F58" si="31">D50*(1+E50)</f>
        <v>1</v>
      </c>
      <c r="G50" s="100" t="s">
        <v>12</v>
      </c>
      <c r="H50" s="90"/>
      <c r="I50" s="89">
        <f t="shared" ref="I50" si="32">H50*F50</f>
        <v>0</v>
      </c>
      <c r="J50" s="62">
        <f t="shared" si="23"/>
        <v>69.099999999999994</v>
      </c>
      <c r="K50" s="62">
        <f t="shared" ref="K50" si="33">J50*I50</f>
        <v>0</v>
      </c>
      <c r="L50" s="62"/>
      <c r="M50" s="62">
        <f t="shared" ref="M50" si="34">L50*F50</f>
        <v>0</v>
      </c>
      <c r="N50" s="84">
        <f t="shared" ref="N50" si="35">M50+K50</f>
        <v>0</v>
      </c>
      <c r="O50" s="85"/>
      <c r="P50" s="3"/>
      <c r="Q50" s="3"/>
      <c r="T50" s="32"/>
    </row>
    <row r="51" spans="1:20" s="4" customFormat="1" x14ac:dyDescent="0.3">
      <c r="A51" s="60" t="s">
        <v>82</v>
      </c>
      <c r="B51" s="60" t="s">
        <v>82</v>
      </c>
      <c r="C51" s="105" t="s">
        <v>70</v>
      </c>
      <c r="D51" s="106">
        <v>1</v>
      </c>
      <c r="E51" s="24">
        <v>0</v>
      </c>
      <c r="F51" s="61">
        <f t="shared" si="31"/>
        <v>1</v>
      </c>
      <c r="G51" s="100" t="s">
        <v>12</v>
      </c>
      <c r="H51" s="90"/>
      <c r="I51" s="89">
        <f t="shared" ref="I51:I58" si="36">H51*F51</f>
        <v>0</v>
      </c>
      <c r="J51" s="62">
        <f t="shared" si="23"/>
        <v>69.099999999999994</v>
      </c>
      <c r="K51" s="62">
        <f t="shared" ref="K51:K58" si="37">J51*I51</f>
        <v>0</v>
      </c>
      <c r="L51" s="62"/>
      <c r="M51" s="62">
        <f t="shared" ref="M51:M58" si="38">L51*F51</f>
        <v>0</v>
      </c>
      <c r="N51" s="84">
        <f t="shared" ref="N51:N58" si="39">M51+K51</f>
        <v>0</v>
      </c>
      <c r="O51" s="85"/>
      <c r="P51" s="3"/>
      <c r="Q51" s="3"/>
      <c r="T51" s="32"/>
    </row>
    <row r="52" spans="1:20" s="4" customFormat="1" x14ac:dyDescent="0.3">
      <c r="A52" s="60" t="s">
        <v>82</v>
      </c>
      <c r="B52" s="60" t="s">
        <v>82</v>
      </c>
      <c r="C52" s="105" t="s">
        <v>71</v>
      </c>
      <c r="D52" s="106">
        <v>1</v>
      </c>
      <c r="E52" s="24">
        <v>0</v>
      </c>
      <c r="F52" s="61">
        <f t="shared" si="31"/>
        <v>1</v>
      </c>
      <c r="G52" s="100" t="s">
        <v>12</v>
      </c>
      <c r="H52" s="90"/>
      <c r="I52" s="89">
        <f t="shared" si="36"/>
        <v>0</v>
      </c>
      <c r="J52" s="62">
        <f t="shared" si="23"/>
        <v>69.099999999999994</v>
      </c>
      <c r="K52" s="62">
        <f t="shared" si="37"/>
        <v>0</v>
      </c>
      <c r="L52" s="62"/>
      <c r="M52" s="62">
        <f t="shared" si="38"/>
        <v>0</v>
      </c>
      <c r="N52" s="84">
        <f t="shared" si="39"/>
        <v>0</v>
      </c>
      <c r="O52" s="85"/>
      <c r="P52" s="3"/>
      <c r="Q52" s="3"/>
      <c r="T52" s="32"/>
    </row>
    <row r="53" spans="1:20" s="4" customFormat="1" x14ac:dyDescent="0.3">
      <c r="A53" s="60" t="s">
        <v>82</v>
      </c>
      <c r="B53" s="60" t="s">
        <v>82</v>
      </c>
      <c r="C53" s="105" t="s">
        <v>72</v>
      </c>
      <c r="D53" s="106">
        <v>2</v>
      </c>
      <c r="E53" s="24">
        <v>0</v>
      </c>
      <c r="F53" s="61">
        <f t="shared" si="31"/>
        <v>2</v>
      </c>
      <c r="G53" s="100" t="s">
        <v>12</v>
      </c>
      <c r="H53" s="90"/>
      <c r="I53" s="89">
        <f t="shared" si="36"/>
        <v>0</v>
      </c>
      <c r="J53" s="62">
        <f t="shared" si="23"/>
        <v>69.099999999999994</v>
      </c>
      <c r="K53" s="62">
        <f t="shared" si="37"/>
        <v>0</v>
      </c>
      <c r="L53" s="62"/>
      <c r="M53" s="62">
        <f t="shared" si="38"/>
        <v>0</v>
      </c>
      <c r="N53" s="84">
        <f t="shared" si="39"/>
        <v>0</v>
      </c>
      <c r="O53" s="85"/>
      <c r="P53" s="3"/>
      <c r="Q53" s="3"/>
      <c r="T53" s="32"/>
    </row>
    <row r="54" spans="1:20" s="4" customFormat="1" x14ac:dyDescent="0.3">
      <c r="A54" s="60" t="s">
        <v>82</v>
      </c>
      <c r="B54" s="60" t="s">
        <v>82</v>
      </c>
      <c r="C54" s="105" t="s">
        <v>73</v>
      </c>
      <c r="D54" s="106">
        <v>2</v>
      </c>
      <c r="E54" s="24">
        <v>0</v>
      </c>
      <c r="F54" s="61">
        <f t="shared" si="31"/>
        <v>2</v>
      </c>
      <c r="G54" s="100" t="s">
        <v>12</v>
      </c>
      <c r="H54" s="90"/>
      <c r="I54" s="89">
        <f t="shared" si="36"/>
        <v>0</v>
      </c>
      <c r="J54" s="62">
        <f t="shared" si="23"/>
        <v>69.099999999999994</v>
      </c>
      <c r="K54" s="62">
        <f t="shared" si="37"/>
        <v>0</v>
      </c>
      <c r="L54" s="62"/>
      <c r="M54" s="62">
        <f t="shared" si="38"/>
        <v>0</v>
      </c>
      <c r="N54" s="84">
        <f t="shared" si="39"/>
        <v>0</v>
      </c>
      <c r="O54" s="85"/>
      <c r="P54" s="3"/>
      <c r="Q54" s="3"/>
      <c r="T54" s="32"/>
    </row>
    <row r="55" spans="1:20" s="4" customFormat="1" x14ac:dyDescent="0.3">
      <c r="A55" s="60" t="s">
        <v>82</v>
      </c>
      <c r="B55" s="60" t="s">
        <v>82</v>
      </c>
      <c r="C55" s="105" t="s">
        <v>74</v>
      </c>
      <c r="D55" s="106">
        <v>1</v>
      </c>
      <c r="E55" s="24">
        <v>0</v>
      </c>
      <c r="F55" s="61">
        <f t="shared" si="31"/>
        <v>1</v>
      </c>
      <c r="G55" s="100" t="s">
        <v>12</v>
      </c>
      <c r="H55" s="90"/>
      <c r="I55" s="89">
        <f t="shared" si="36"/>
        <v>0</v>
      </c>
      <c r="J55" s="62">
        <f t="shared" si="23"/>
        <v>69.099999999999994</v>
      </c>
      <c r="K55" s="62">
        <f t="shared" si="37"/>
        <v>0</v>
      </c>
      <c r="L55" s="62"/>
      <c r="M55" s="62">
        <f t="shared" si="38"/>
        <v>0</v>
      </c>
      <c r="N55" s="84">
        <f t="shared" si="39"/>
        <v>0</v>
      </c>
      <c r="O55" s="85"/>
      <c r="P55" s="3"/>
      <c r="Q55" s="3"/>
      <c r="T55" s="32"/>
    </row>
    <row r="56" spans="1:20" s="4" customFormat="1" x14ac:dyDescent="0.3">
      <c r="A56" s="60" t="s">
        <v>82</v>
      </c>
      <c r="B56" s="60" t="s">
        <v>82</v>
      </c>
      <c r="C56" s="105" t="s">
        <v>75</v>
      </c>
      <c r="D56" s="106">
        <v>1</v>
      </c>
      <c r="E56" s="24">
        <v>0</v>
      </c>
      <c r="F56" s="61">
        <f t="shared" si="31"/>
        <v>1</v>
      </c>
      <c r="G56" s="100" t="s">
        <v>12</v>
      </c>
      <c r="H56" s="90"/>
      <c r="I56" s="89">
        <f t="shared" si="36"/>
        <v>0</v>
      </c>
      <c r="J56" s="62">
        <f t="shared" si="23"/>
        <v>69.099999999999994</v>
      </c>
      <c r="K56" s="62">
        <f t="shared" si="37"/>
        <v>0</v>
      </c>
      <c r="L56" s="62"/>
      <c r="M56" s="62">
        <f t="shared" si="38"/>
        <v>0</v>
      </c>
      <c r="N56" s="84">
        <f t="shared" si="39"/>
        <v>0</v>
      </c>
      <c r="O56" s="85"/>
      <c r="P56" s="3"/>
      <c r="Q56" s="3"/>
      <c r="T56" s="32"/>
    </row>
    <row r="57" spans="1:20" s="4" customFormat="1" x14ac:dyDescent="0.3">
      <c r="A57" s="60" t="s">
        <v>82</v>
      </c>
      <c r="B57" s="60" t="s">
        <v>82</v>
      </c>
      <c r="C57" s="105" t="s">
        <v>76</v>
      </c>
      <c r="D57" s="106">
        <v>1</v>
      </c>
      <c r="E57" s="24">
        <v>0</v>
      </c>
      <c r="F57" s="61">
        <f t="shared" si="31"/>
        <v>1</v>
      </c>
      <c r="G57" s="100" t="s">
        <v>12</v>
      </c>
      <c r="H57" s="90"/>
      <c r="I57" s="89">
        <f t="shared" si="36"/>
        <v>0</v>
      </c>
      <c r="J57" s="62">
        <f t="shared" si="23"/>
        <v>69.099999999999994</v>
      </c>
      <c r="K57" s="62">
        <f t="shared" si="37"/>
        <v>0</v>
      </c>
      <c r="L57" s="62"/>
      <c r="M57" s="62">
        <f t="shared" si="38"/>
        <v>0</v>
      </c>
      <c r="N57" s="84">
        <f t="shared" si="39"/>
        <v>0</v>
      </c>
      <c r="O57" s="85"/>
      <c r="P57" s="3"/>
      <c r="Q57" s="3"/>
      <c r="T57" s="32"/>
    </row>
    <row r="58" spans="1:20" s="4" customFormat="1" x14ac:dyDescent="0.3">
      <c r="A58" s="60" t="s">
        <v>82</v>
      </c>
      <c r="B58" s="60" t="s">
        <v>82</v>
      </c>
      <c r="C58" s="105" t="s">
        <v>77</v>
      </c>
      <c r="D58" s="106">
        <v>1</v>
      </c>
      <c r="E58" s="24">
        <v>0</v>
      </c>
      <c r="F58" s="61">
        <f t="shared" si="31"/>
        <v>1</v>
      </c>
      <c r="G58" s="100" t="s">
        <v>12</v>
      </c>
      <c r="H58" s="90"/>
      <c r="I58" s="89">
        <f t="shared" si="36"/>
        <v>0</v>
      </c>
      <c r="J58" s="62">
        <f t="shared" si="23"/>
        <v>69.099999999999994</v>
      </c>
      <c r="K58" s="62">
        <f t="shared" si="37"/>
        <v>0</v>
      </c>
      <c r="L58" s="62"/>
      <c r="M58" s="62">
        <f t="shared" si="38"/>
        <v>0</v>
      </c>
      <c r="N58" s="84">
        <f t="shared" si="39"/>
        <v>0</v>
      </c>
      <c r="O58" s="85"/>
      <c r="P58" s="3"/>
      <c r="Q58" s="3"/>
      <c r="T58" s="32"/>
    </row>
    <row r="59" spans="1:20" s="4" customFormat="1" ht="31.2" x14ac:dyDescent="0.3">
      <c r="A59" s="60"/>
      <c r="B59" s="60"/>
      <c r="C59" s="110" t="s">
        <v>78</v>
      </c>
      <c r="D59" s="103"/>
      <c r="E59" s="24"/>
      <c r="F59" s="61"/>
      <c r="G59" s="100"/>
      <c r="H59" s="90"/>
      <c r="I59" s="89"/>
      <c r="J59" s="62"/>
      <c r="K59" s="62"/>
      <c r="L59" s="62"/>
      <c r="M59" s="62"/>
      <c r="N59" s="84"/>
      <c r="O59" s="85"/>
      <c r="P59" s="3"/>
      <c r="Q59" s="3"/>
      <c r="T59" s="32"/>
    </row>
    <row r="60" spans="1:20" s="4" customFormat="1" ht="15.75" customHeight="1" x14ac:dyDescent="0.3">
      <c r="A60" s="60"/>
      <c r="B60" s="60"/>
      <c r="C60" s="82"/>
      <c r="D60" s="86"/>
      <c r="E60" s="24"/>
      <c r="F60" s="61"/>
      <c r="G60" s="88"/>
      <c r="H60" s="90"/>
      <c r="I60" s="89"/>
      <c r="J60" s="62"/>
      <c r="K60" s="62"/>
      <c r="L60" s="62"/>
      <c r="M60" s="62"/>
      <c r="N60" s="84"/>
      <c r="O60" s="85"/>
      <c r="P60" s="3"/>
      <c r="Q60" s="3"/>
      <c r="T60" s="32"/>
    </row>
    <row r="61" spans="1:20" s="4" customFormat="1" ht="15.75" customHeight="1" x14ac:dyDescent="0.3">
      <c r="A61" s="60"/>
      <c r="B61" s="60"/>
      <c r="C61" s="78" t="s">
        <v>38</v>
      </c>
      <c r="D61" s="86"/>
      <c r="E61" s="24"/>
      <c r="F61" s="61"/>
      <c r="G61" s="83"/>
      <c r="H61" s="90"/>
      <c r="I61" s="89"/>
      <c r="J61" s="62"/>
      <c r="K61" s="62"/>
      <c r="L61" s="62"/>
      <c r="M61" s="62"/>
      <c r="N61" s="84"/>
      <c r="O61" s="85"/>
      <c r="P61" s="3"/>
      <c r="Q61" s="3"/>
      <c r="T61" s="32"/>
    </row>
    <row r="62" spans="1:20" s="4" customFormat="1" ht="15.75" customHeight="1" x14ac:dyDescent="0.3">
      <c r="A62" s="60" t="s">
        <v>82</v>
      </c>
      <c r="B62" s="60" t="s">
        <v>82</v>
      </c>
      <c r="C62" s="82" t="s">
        <v>39</v>
      </c>
      <c r="D62" s="86">
        <f>49*16</f>
        <v>784</v>
      </c>
      <c r="E62" s="24">
        <v>0.05</v>
      </c>
      <c r="F62" s="61">
        <f t="shared" ref="F62:F63" si="40">D62*(1+E62)</f>
        <v>823.2</v>
      </c>
      <c r="G62" s="88" t="s">
        <v>13</v>
      </c>
      <c r="H62" s="90">
        <v>2.5000000000000001E-2</v>
      </c>
      <c r="I62" s="89">
        <f t="shared" ref="I62:I63" si="41">H62*F62</f>
        <v>20.580000000000002</v>
      </c>
      <c r="J62" s="62">
        <f t="shared" ref="J62:J63" si="42">$J$20</f>
        <v>69.099999999999994</v>
      </c>
      <c r="K62" s="62">
        <f t="shared" ref="K62:K63" si="43">J62*I62</f>
        <v>1422.078</v>
      </c>
      <c r="L62" s="62">
        <v>1.1000000000000001</v>
      </c>
      <c r="M62" s="62">
        <f t="shared" ref="M62:M63" si="44">L62*F62</f>
        <v>905.5200000000001</v>
      </c>
      <c r="N62" s="84">
        <f t="shared" ref="N62:N63" si="45">M62+K62</f>
        <v>2327.598</v>
      </c>
      <c r="O62" s="85"/>
      <c r="P62" s="3"/>
      <c r="Q62" s="3"/>
      <c r="T62" s="32"/>
    </row>
    <row r="63" spans="1:20" s="4" customFormat="1" ht="15.75" customHeight="1" x14ac:dyDescent="0.3">
      <c r="A63" s="60" t="s">
        <v>82</v>
      </c>
      <c r="B63" s="60" t="s">
        <v>82</v>
      </c>
      <c r="C63" s="82" t="s">
        <v>40</v>
      </c>
      <c r="D63" s="86">
        <f>49*16*3</f>
        <v>2352</v>
      </c>
      <c r="E63" s="24">
        <v>0.05</v>
      </c>
      <c r="F63" s="61">
        <f t="shared" si="40"/>
        <v>2469.6</v>
      </c>
      <c r="G63" s="88" t="s">
        <v>13</v>
      </c>
      <c r="H63" s="90">
        <v>1.4999999999999999E-2</v>
      </c>
      <c r="I63" s="89">
        <f t="shared" si="41"/>
        <v>37.043999999999997</v>
      </c>
      <c r="J63" s="62">
        <f t="shared" si="42"/>
        <v>69.099999999999994</v>
      </c>
      <c r="K63" s="62">
        <f t="shared" si="43"/>
        <v>2559.7403999999997</v>
      </c>
      <c r="L63" s="62">
        <v>0.25</v>
      </c>
      <c r="M63" s="62">
        <f t="shared" si="44"/>
        <v>617.4</v>
      </c>
      <c r="N63" s="84">
        <f t="shared" si="45"/>
        <v>3177.1403999999998</v>
      </c>
      <c r="O63" s="85"/>
      <c r="P63" s="3"/>
      <c r="Q63" s="3"/>
      <c r="T63" s="32"/>
    </row>
    <row r="64" spans="1:20" s="4" customFormat="1" ht="15.75" customHeight="1" x14ac:dyDescent="0.3">
      <c r="A64" s="60"/>
      <c r="B64" s="60"/>
      <c r="C64" s="82"/>
      <c r="D64" s="86"/>
      <c r="E64" s="24"/>
      <c r="F64" s="61"/>
      <c r="G64" s="83"/>
      <c r="H64" s="90"/>
      <c r="I64" s="89"/>
      <c r="J64" s="62"/>
      <c r="K64" s="62"/>
      <c r="L64" s="62"/>
      <c r="M64" s="62"/>
      <c r="N64" s="84"/>
      <c r="O64" s="85"/>
      <c r="P64" s="3"/>
      <c r="Q64" s="3"/>
      <c r="T64" s="32"/>
    </row>
    <row r="65" spans="1:20" s="4" customFormat="1" ht="15.75" customHeight="1" x14ac:dyDescent="0.3">
      <c r="A65" s="60" t="s">
        <v>80</v>
      </c>
      <c r="B65" s="60" t="s">
        <v>80</v>
      </c>
      <c r="C65" s="82" t="s">
        <v>41</v>
      </c>
      <c r="D65" s="86">
        <f>119*16</f>
        <v>1904</v>
      </c>
      <c r="E65" s="24">
        <v>0.05</v>
      </c>
      <c r="F65" s="61">
        <f t="shared" ref="F65:F66" si="46">D65*(1+E65)</f>
        <v>1999.2</v>
      </c>
      <c r="G65" s="88" t="s">
        <v>13</v>
      </c>
      <c r="H65" s="90">
        <v>2.5000000000000001E-2</v>
      </c>
      <c r="I65" s="89">
        <f t="shared" ref="I65:I66" si="47">H65*F65</f>
        <v>49.980000000000004</v>
      </c>
      <c r="J65" s="62">
        <f t="shared" ref="J65:J66" si="48">$J$20</f>
        <v>69.099999999999994</v>
      </c>
      <c r="K65" s="62">
        <f t="shared" ref="K65:K66" si="49">J65*I65</f>
        <v>3453.6179999999999</v>
      </c>
      <c r="L65" s="62">
        <v>1.1000000000000001</v>
      </c>
      <c r="M65" s="62">
        <f t="shared" ref="M65:M66" si="50">L65*F65</f>
        <v>2199.1200000000003</v>
      </c>
      <c r="N65" s="84">
        <f t="shared" ref="N65:N66" si="51">M65+K65</f>
        <v>5652.7380000000003</v>
      </c>
      <c r="O65" s="85"/>
      <c r="P65" s="3"/>
      <c r="Q65" s="3"/>
      <c r="T65" s="32"/>
    </row>
    <row r="66" spans="1:20" s="4" customFormat="1" ht="15.75" customHeight="1" x14ac:dyDescent="0.3">
      <c r="A66" s="60" t="s">
        <v>80</v>
      </c>
      <c r="B66" s="60" t="s">
        <v>80</v>
      </c>
      <c r="C66" s="82" t="s">
        <v>42</v>
      </c>
      <c r="D66" s="86">
        <f>119*16*3</f>
        <v>5712</v>
      </c>
      <c r="E66" s="24">
        <v>0.05</v>
      </c>
      <c r="F66" s="61">
        <f t="shared" si="46"/>
        <v>5997.6</v>
      </c>
      <c r="G66" s="88" t="s">
        <v>13</v>
      </c>
      <c r="H66" s="90">
        <v>1.4999999999999999E-2</v>
      </c>
      <c r="I66" s="89">
        <f t="shared" si="47"/>
        <v>89.963999999999999</v>
      </c>
      <c r="J66" s="62">
        <f t="shared" si="48"/>
        <v>69.099999999999994</v>
      </c>
      <c r="K66" s="62">
        <f t="shared" si="49"/>
        <v>6216.5123999999996</v>
      </c>
      <c r="L66" s="62">
        <v>0.25</v>
      </c>
      <c r="M66" s="62">
        <f t="shared" si="50"/>
        <v>1499.4</v>
      </c>
      <c r="N66" s="84">
        <f t="shared" si="51"/>
        <v>7715.9123999999993</v>
      </c>
      <c r="O66" s="85"/>
      <c r="P66" s="3"/>
      <c r="Q66" s="3"/>
      <c r="T66" s="32"/>
    </row>
    <row r="67" spans="1:20" s="4" customFormat="1" ht="15.75" customHeight="1" x14ac:dyDescent="0.3">
      <c r="A67" s="60" t="s">
        <v>80</v>
      </c>
      <c r="B67" s="60" t="s">
        <v>80</v>
      </c>
      <c r="C67" s="105" t="s">
        <v>62</v>
      </c>
      <c r="D67" s="106">
        <v>68.77</v>
      </c>
      <c r="E67" s="24">
        <v>0.05</v>
      </c>
      <c r="F67" s="61">
        <f>D67*(1+E67)</f>
        <v>72.208500000000001</v>
      </c>
      <c r="G67" s="100" t="s">
        <v>13</v>
      </c>
      <c r="H67" s="90">
        <v>7.4999999999999997E-2</v>
      </c>
      <c r="I67" s="89">
        <f>H67*F67</f>
        <v>5.4156374999999999</v>
      </c>
      <c r="J67" s="62">
        <f t="shared" si="7"/>
        <v>69.099999999999994</v>
      </c>
      <c r="K67" s="62">
        <f>J67*I67</f>
        <v>374.22055124999997</v>
      </c>
      <c r="L67" s="62">
        <v>1.6</v>
      </c>
      <c r="M67" s="62">
        <f>L67*F67</f>
        <v>115.53360000000001</v>
      </c>
      <c r="N67" s="84">
        <f>M67+K67</f>
        <v>489.75415124999995</v>
      </c>
      <c r="O67" s="85"/>
      <c r="P67" s="3"/>
      <c r="Q67" s="3"/>
      <c r="T67" s="32"/>
    </row>
    <row r="68" spans="1:20" s="4" customFormat="1" ht="46.8" x14ac:dyDescent="0.3">
      <c r="A68" s="60"/>
      <c r="B68" s="60"/>
      <c r="C68" s="111" t="s">
        <v>79</v>
      </c>
      <c r="D68" s="106">
        <v>933</v>
      </c>
      <c r="E68" s="24">
        <v>0</v>
      </c>
      <c r="F68" s="61">
        <f>D68*(1+E68)</f>
        <v>933</v>
      </c>
      <c r="G68" s="100" t="s">
        <v>19</v>
      </c>
      <c r="H68" s="90">
        <v>0.214</v>
      </c>
      <c r="I68" s="89">
        <f>H68*F68</f>
        <v>199.66200000000001</v>
      </c>
      <c r="J68" s="62">
        <f t="shared" si="7"/>
        <v>69.099999999999994</v>
      </c>
      <c r="K68" s="62">
        <f>J68*I68</f>
        <v>13796.644199999999</v>
      </c>
      <c r="L68" s="62">
        <v>1.4</v>
      </c>
      <c r="M68" s="62">
        <f>L68*F68</f>
        <v>1306.1999999999998</v>
      </c>
      <c r="N68" s="84">
        <f>M68+K68</f>
        <v>15102.8442</v>
      </c>
      <c r="O68" s="85"/>
      <c r="P68" s="3"/>
      <c r="Q68" s="3"/>
      <c r="T68" s="32"/>
    </row>
    <row r="69" spans="1:20" s="4" customFormat="1" x14ac:dyDescent="0.3">
      <c r="A69" s="60"/>
      <c r="B69" s="60"/>
      <c r="C69" s="68"/>
      <c r="D69" s="69"/>
      <c r="E69" s="24"/>
      <c r="F69" s="61"/>
      <c r="G69" s="70"/>
      <c r="H69" s="62"/>
      <c r="I69" s="58"/>
      <c r="J69" s="58"/>
      <c r="K69" s="58"/>
      <c r="L69" s="58"/>
      <c r="M69" s="58"/>
      <c r="N69" s="59"/>
      <c r="O69" s="21"/>
      <c r="P69" s="3"/>
      <c r="Q69" s="3"/>
      <c r="T69" s="32"/>
    </row>
    <row r="70" spans="1:20" ht="16.2" thickBot="1" x14ac:dyDescent="0.3">
      <c r="A70" s="39"/>
      <c r="B70" s="39"/>
      <c r="C70" s="39"/>
      <c r="D70" s="76"/>
      <c r="E70" s="40"/>
      <c r="F70" s="40"/>
      <c r="G70" s="41"/>
      <c r="H70" s="41"/>
      <c r="I70" s="41"/>
      <c r="J70" s="41"/>
      <c r="K70" s="41"/>
      <c r="L70" s="41"/>
      <c r="M70" s="41"/>
      <c r="N70" s="42">
        <f>SUM(N10:N69)</f>
        <v>61724.386789843753</v>
      </c>
      <c r="O70" s="42">
        <f>SUM(O10:O69)</f>
        <v>61724.386789843753</v>
      </c>
    </row>
    <row r="71" spans="1:20" ht="16.8" thickTop="1" thickBot="1" x14ac:dyDescent="0.3">
      <c r="A71" s="39"/>
      <c r="B71" s="39"/>
      <c r="C71" s="39"/>
      <c r="D71" s="76"/>
      <c r="E71" s="40"/>
      <c r="F71" s="40"/>
      <c r="G71" s="41"/>
      <c r="H71" s="41"/>
      <c r="I71" s="41"/>
      <c r="J71" s="41"/>
      <c r="K71" s="41"/>
      <c r="L71" s="41"/>
      <c r="M71" s="87">
        <v>0.1</v>
      </c>
      <c r="N71" s="43">
        <f>N70*M71</f>
        <v>6172.4386789843757</v>
      </c>
      <c r="O71" s="44">
        <f>N71</f>
        <v>6172.4386789843757</v>
      </c>
    </row>
    <row r="72" spans="1:20" ht="16.8" thickTop="1" thickBot="1" x14ac:dyDescent="0.3">
      <c r="A72" s="39"/>
      <c r="B72" s="39"/>
      <c r="C72" s="39"/>
      <c r="D72" s="76"/>
      <c r="E72" s="40"/>
      <c r="F72" s="40"/>
      <c r="G72" s="41"/>
      <c r="H72" s="41"/>
      <c r="I72" s="41"/>
      <c r="J72" s="41"/>
      <c r="K72" s="41"/>
      <c r="L72" s="41"/>
      <c r="M72" s="87">
        <v>0.2</v>
      </c>
      <c r="N72" s="43">
        <f>N70*M72</f>
        <v>12344.877357968751</v>
      </c>
      <c r="O72" s="44">
        <f>N72</f>
        <v>12344.877357968751</v>
      </c>
    </row>
    <row r="73" spans="1:20" ht="16.2" thickTop="1" x14ac:dyDescent="0.25">
      <c r="A73" s="45"/>
      <c r="B73" s="45"/>
      <c r="C73" s="45"/>
      <c r="D73" s="77"/>
      <c r="E73" s="46"/>
      <c r="F73" s="46"/>
      <c r="G73" s="47"/>
      <c r="H73" s="47"/>
      <c r="I73" s="47"/>
      <c r="J73" s="47"/>
      <c r="K73" s="47"/>
      <c r="L73" s="47"/>
      <c r="M73" s="47"/>
      <c r="N73" s="48">
        <f>SUM(N70:N72)</f>
        <v>80241.702826796885</v>
      </c>
      <c r="O73" s="49">
        <f>SUM(O70:O72)</f>
        <v>80241.702826796885</v>
      </c>
    </row>
  </sheetData>
  <sortState xmlns:xlrd2="http://schemas.microsoft.com/office/spreadsheetml/2017/richdata2" ref="A100:H103">
    <sortCondition ref="A100"/>
  </sortState>
  <printOptions horizontalCentered="1"/>
  <pageMargins left="0.43307086614173201" right="0.43307086614173201" top="0.39370078740157499" bottom="0.39370078740157499" header="0.196850393700787" footer="0.196850393700787"/>
  <pageSetup paperSize="9" scale="33" fitToHeight="0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Estimate</vt:lpstr>
      <vt:lpstr>Estimate!Print_Area</vt:lpstr>
      <vt:lpstr>Estimate!Print_Titles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2013-07-08T09:36:48Z</dcterms:created>
  <dcterms:modified xsi:type="dcterms:W3CDTF">2023-09-27T15:01:12Z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